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D:\ITAMBÉ - 2022\PREFEITURA - 2022\P. L. Nº 0XX-22 - T.P. N° 0XX-22 (CONSTRUÇÃO DO CENTRO DE TREINAMENTO-SEDUC)\PROJETO ATUALIZADO (28-09-22)\"/>
    </mc:Choice>
  </mc:AlternateContent>
  <bookViews>
    <workbookView xWindow="0" yWindow="0" windowWidth="15345" windowHeight="4635" tabRatio="974" firstSheet="1" activeTab="6"/>
  </bookViews>
  <sheets>
    <sheet name="ORÇAMENTO CENTRO FORM PROF" sheetId="22" r:id="rId1"/>
    <sheet name="MEMORIA DE CALC CENT FORM PROF" sheetId="32" r:id="rId2"/>
    <sheet name="COMPOSIÇÕES" sheetId="6" r:id="rId3"/>
    <sheet name="CRONOGRAMA FISICO-FINANCEIRO" sheetId="33" r:id="rId4"/>
    <sheet name="COTAÇÕES DE MERCADO" sheetId="34" r:id="rId5"/>
    <sheet name="BDI" sheetId="5" r:id="rId6"/>
    <sheet name="ENCARGOS SOCIAIS" sheetId="7" r:id="rId7"/>
  </sheets>
  <externalReferences>
    <externalReference r:id="rId8"/>
    <externalReference r:id="rId9"/>
    <externalReference r:id="rId10"/>
    <externalReference r:id="rId11"/>
  </externalReferences>
  <definedNames>
    <definedName name="\C" localSheetId="6">#REF!</definedName>
    <definedName name="\C">#REF!</definedName>
    <definedName name="\D" localSheetId="6">#REF!</definedName>
    <definedName name="\D">#REF!</definedName>
    <definedName name="\G" localSheetId="6">#REF!</definedName>
    <definedName name="\G">#REF!</definedName>
    <definedName name="\I" localSheetId="6">#REF!</definedName>
    <definedName name="\I">#REF!</definedName>
    <definedName name="\M" localSheetId="6">#REF!</definedName>
    <definedName name="\M">#REF!</definedName>
    <definedName name="\P" localSheetId="6">#REF!</definedName>
    <definedName name="\P">#REF!</definedName>
    <definedName name="\R" localSheetId="6">#REF!</definedName>
    <definedName name="\R">#REF!</definedName>
    <definedName name="\Y" localSheetId="6">#REF!</definedName>
    <definedName name="\Y">#REF!</definedName>
    <definedName name="_" localSheetId="6">#REF!</definedName>
    <definedName name="_">#REF!</definedName>
    <definedName name="__bookmark_1">[1]Sheet1!$B$3</definedName>
    <definedName name="__bookmark_10">[1]Sheet1!$E$226</definedName>
    <definedName name="__bookmark_2">[1]Sheet1!$B$4</definedName>
    <definedName name="__bookmark_3">[1]Sheet1!$B$5</definedName>
    <definedName name="__bookmark_4">[1]Sheet1!$B$6</definedName>
    <definedName name="__bookmark_5">[1]Sheet1!$D$6</definedName>
    <definedName name="__bookmark_7">[1]Sheet1!$I$223</definedName>
    <definedName name="__bookmark_8">[1]Sheet1!$E$224</definedName>
    <definedName name="__bookmark_9">[1]Sheet1!$E$225</definedName>
    <definedName name="_FCCEMED_" localSheetId="6">#REF!</definedName>
    <definedName name="_FCCEMED_">#REF!</definedName>
    <definedName name="_Fill" hidden="1">#REF!</definedName>
    <definedName name="_GOTO_D1_" localSheetId="6">#REF!</definedName>
    <definedName name="_GOTO_D1_">#REF!</definedName>
    <definedName name="_GOTO_E1_" localSheetId="6">#REF!</definedName>
    <definedName name="_GOTO_E1_">#REF!</definedName>
    <definedName name="_GOTO_N1_" localSheetId="6">#REF!</definedName>
    <definedName name="_GOTO_N1_">#REF!</definedName>
    <definedName name="_HOME__" localSheetId="6">#REF!</definedName>
    <definedName name="_HOME__">#REF!</definedName>
    <definedName name="_Key1" localSheetId="6" hidden="1">#REF!</definedName>
    <definedName name="_Key1" hidden="1">#REF!</definedName>
    <definedName name="_Key2" hidden="1">#REF!</definedName>
    <definedName name="_Order1" hidden="1">255</definedName>
    <definedName name="_Order2" hidden="1">255</definedName>
    <definedName name="_PPOS015Q_AGPQ_" localSheetId="6">#REF!</definedName>
    <definedName name="_PPOS015Q_AGPQ_">#REF!</definedName>
    <definedName name="_REA1.N10_" localSheetId="6">#REF!</definedName>
    <definedName name="_REA1.N10_">#REF!</definedName>
    <definedName name="_Sort" localSheetId="6" hidden="1">#REF!</definedName>
    <definedName name="_Sort" hidden="1">#REF!</definedName>
    <definedName name="_WCS13_" localSheetId="6">#REF!</definedName>
    <definedName name="_WCS13_">#REF!</definedName>
    <definedName name="_WCS43_" localSheetId="6">#REF!</definedName>
    <definedName name="_WCS43_">#REF!</definedName>
    <definedName name="_WDCN1.S1_" localSheetId="6">#REF!</definedName>
    <definedName name="_WDCN1.S1_">#REF!</definedName>
    <definedName name="_WGZY_" localSheetId="6">#REF!</definedName>
    <definedName name="_WGZY_">#REF!</definedName>
    <definedName name="_WICE1_" localSheetId="6">#REF!</definedName>
    <definedName name="_WICE1_">#REF!</definedName>
    <definedName name="_WIRA1.A8_" localSheetId="6">#REF!</definedName>
    <definedName name="_WIRA1.A8_">#REF!</definedName>
    <definedName name="ACRE" hidden="1">#REF!</definedName>
    <definedName name="ademir" hidden="1">{#N/A,#N/A,FALSE,"Cronograma";#N/A,#N/A,FALSE,"Cronogr. 2"}</definedName>
    <definedName name="ANA" localSheetId="6">'[2]Refor Out. 2001 - BDI=20% Ajust'!#REF!</definedName>
    <definedName name="ANA">'[2]Refor Out. 2001 - BDI=20% Ajust'!#REF!</definedName>
    <definedName name="_xlnm.Print_Area" localSheetId="5">BDI!$B$1:$O$54</definedName>
    <definedName name="_xlnm.Print_Area" localSheetId="2">COMPOSIÇÕES!$A$1:$H$394</definedName>
    <definedName name="_xlnm.Print_Area" localSheetId="4">'COTAÇÕES DE MERCADO'!$A$1:$L$54</definedName>
    <definedName name="_xlnm.Print_Area" localSheetId="6">'ENCARGOS SOCIAIS'!$B$1:$E$51</definedName>
    <definedName name="_xlnm.Print_Area" localSheetId="1">'MEMORIA DE CALC CENT FORM PROF'!$A$1:$L$800</definedName>
    <definedName name="_xlnm.Print_Area" localSheetId="0">'ORÇAMENTO CENTRO FORM PROF'!$A$1:$I$140</definedName>
    <definedName name="Ass" localSheetId="6">[3]COMPOSIÇÃO!#REF!</definedName>
    <definedName name="Ass">[3]COMPOSIÇÃO!#REF!</definedName>
    <definedName name="bosta" hidden="1">{#N/A,#N/A,FALSE,"Cronograma";#N/A,#N/A,FALSE,"Cronogr. 2"}</definedName>
    <definedName name="CA´L" hidden="1">{#N/A,#N/A,FALSE,"Cronograma";#N/A,#N/A,FALSE,"Cronogr. 2"}</definedName>
    <definedName name="cbn" localSheetId="6">[4]Reforma!#REF!</definedName>
    <definedName name="cbn">[4]Reforma!#REF!</definedName>
    <definedName name="concorrentes" hidden="1">{#N/A,#N/A,FALSE,"Cronograma";#N/A,#N/A,FALSE,"Cronogr. 2"}</definedName>
    <definedName name="DadosGrafico" localSheetId="6">INDIRECT("$A$"&amp;MATCH(LARGE(#REF!,15),#REF!,0)&amp;":$A$"&amp;MATCH(LARGE(#REF!,1),#REF!,0))</definedName>
    <definedName name="DadosGrafico">INDIRECT("$A$"&amp;MATCH(LARGE(#REF!,15),#REF!,0)&amp;":$A$"&amp;MATCH(LARGE(#REF!,1),#REF!,0))</definedName>
    <definedName name="DESCRIÇÃO_DO_ITEM">#REF!</definedName>
    <definedName name="DFGT" localSheetId="6">[4]Reforma!#REF!</definedName>
    <definedName name="DFGT">[4]Reforma!#REF!</definedName>
    <definedName name="DFT" localSheetId="6">[4]Reforma!#REF!</definedName>
    <definedName name="DFT">[4]Reforma!#REF!</definedName>
    <definedName name="e" localSheetId="6">#REF!</definedName>
    <definedName name="e">#REF!</definedName>
    <definedName name="ert" localSheetId="6">[4]Reforma!#REF!</definedName>
    <definedName name="ert">[4]Reforma!#REF!</definedName>
    <definedName name="fgt" localSheetId="6">[4]Reforma!#REF!</definedName>
    <definedName name="fgt">[4]Reforma!#REF!</definedName>
    <definedName name="FONTES" localSheetId="6">#REF!</definedName>
    <definedName name="FONTES">#REF!</definedName>
    <definedName name="ghj" localSheetId="6">[4]Reforma!#REF!</definedName>
    <definedName name="ghj">[4]Reforma!#REF!</definedName>
    <definedName name="HJU" localSheetId="6">[4]Reforma!#REF!</definedName>
    <definedName name="HJU">[4]Reforma!#REF!</definedName>
    <definedName name="JESUS" localSheetId="6">'[2]Refor Out. 2001 - BDI=20% Ajust'!#REF!</definedName>
    <definedName name="JESUS">'[2]Refor Out. 2001 - BDI=20% Ajust'!#REF!</definedName>
    <definedName name="JUG" localSheetId="6">[4]Reforma!#REF!</definedName>
    <definedName name="JUG">[4]Reforma!#REF!</definedName>
    <definedName name="mes" localSheetId="6">OFFSET(#REF!,COUNTA(#REF!)-12,0)</definedName>
    <definedName name="mes">OFFSET(#REF!,COUNTA(#REF!)-12,0)</definedName>
    <definedName name="MKJI" localSheetId="6">[4]Reforma!#REF!</definedName>
    <definedName name="MKJI">[4]Reforma!#REF!</definedName>
    <definedName name="MNK" localSheetId="6">[4]Reforma!#REF!</definedName>
    <definedName name="MNK">[4]Reforma!#REF!</definedName>
    <definedName name="NOME1" localSheetId="6">#REF!</definedName>
    <definedName name="NOME1">#REF!</definedName>
    <definedName name="Popular" hidden="1">{#N/A,#N/A,FALSE,"Cronograma";#N/A,#N/A,FALSE,"Cronogr. 2"}</definedName>
    <definedName name="rio" hidden="1">{#N/A,#N/A,FALSE,"Cronograma";#N/A,#N/A,FALSE,"Cronogr. 2"}</definedName>
    <definedName name="SINAPI_AC" hidden="1">#REF!</definedName>
    <definedName name="ss" hidden="1">{#N/A,#N/A,FALSE,"Cronograma";#N/A,#N/A,FALSE,"Cronogr. 2"}</definedName>
    <definedName name="TIPO_BDI" localSheetId="6">#REF!</definedName>
    <definedName name="TIPO_BDI">#REF!</definedName>
    <definedName name="TIPO2_BDI" localSheetId="6">#REF!</definedName>
    <definedName name="TIPO2_BDI">#REF!</definedName>
    <definedName name="_xlnm.Print_Titles" localSheetId="1">'MEMORIA DE CALC CENT FORM PROF'!$1:$10</definedName>
    <definedName name="_xlnm.Print_Titles" localSheetId="0">'ORÇAMENTO CENTRO FORM PROF'!$1:$8</definedName>
    <definedName name="TRFE" localSheetId="6">[4]Reforma!#REF!</definedName>
    <definedName name="TRFE">[4]Reforma!#REF!</definedName>
    <definedName name="tyu" localSheetId="6">[4]Reforma!#REF!</definedName>
    <definedName name="tyu">[4]Reforma!#REF!</definedName>
    <definedName name="ujk" localSheetId="6">[4]Reforma!#REF!</definedName>
    <definedName name="ujk">[4]Reforma!#REF!</definedName>
    <definedName name="UYT" localSheetId="6">[4]Reforma!#REF!</definedName>
    <definedName name="UYT">[4]Reforma!#REF!</definedName>
    <definedName name="valor" localSheetId="6">OFFSET(#REF!,COUNTA(#REF!)-12,0)</definedName>
    <definedName name="valor">OFFSET(#REF!,COUNTA(#REF!)-12,0)</definedName>
    <definedName name="vbg" localSheetId="6">[4]Reforma!#REF!</definedName>
    <definedName name="vbg">[4]Reforma!#REF!</definedName>
    <definedName name="wrn.Cronograma." hidden="1">{#N/A,#N/A,FALSE,"Cronograma";#N/A,#N/A,FALSE,"Cronogr. 2"}</definedName>
    <definedName name="wrn.GERAL." hidden="1">{#N/A,#N/A,FALSE,"ET-CAPA";#N/A,#N/A,FALSE,"ET-PAG1";#N/A,#N/A,FALSE,"ET-PAG2";#N/A,#N/A,FALSE,"ET-PAG3";#N/A,#N/A,FALSE,"ET-PAG4";#N/A,#N/A,FALSE,"ET-PAG5"}</definedName>
    <definedName name="wrn.PENDENCIAS.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zxc" localSheetId="6">[4]Reforma!#REF!</definedName>
    <definedName name="zxc">[4]Reforma!#REF!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8" i="32" l="1"/>
  <c r="I4" i="22"/>
  <c r="H150" i="6"/>
  <c r="H121" i="22"/>
  <c r="H119" i="22"/>
  <c r="H125" i="22"/>
  <c r="H126" i="22"/>
  <c r="K695" i="32"/>
  <c r="K694" i="32"/>
  <c r="K702" i="32" s="1"/>
  <c r="K304" i="32" l="1"/>
  <c r="K301" i="32"/>
  <c r="K302" i="32"/>
  <c r="K303" i="32"/>
  <c r="K300" i="32"/>
  <c r="K299" i="32"/>
  <c r="B297" i="32"/>
  <c r="H56" i="22"/>
  <c r="K120" i="32"/>
  <c r="K121" i="32" s="1"/>
  <c r="F32" i="22" s="1"/>
  <c r="B118" i="32"/>
  <c r="H32" i="22"/>
  <c r="K104" i="32"/>
  <c r="K105" i="32" s="1"/>
  <c r="F28" i="22" s="1"/>
  <c r="B102" i="32"/>
  <c r="H28" i="22"/>
  <c r="K305" i="32" l="1"/>
  <c r="F56" i="22" s="1"/>
  <c r="I56" i="22" s="1"/>
  <c r="I32" i="22"/>
  <c r="I28" i="22"/>
  <c r="K719" i="32" l="1"/>
  <c r="B421" i="32" l="1"/>
  <c r="K423" i="32"/>
  <c r="K424" i="32" s="1"/>
  <c r="F72" i="22" s="1"/>
  <c r="H72" i="22"/>
  <c r="B15" i="33"/>
  <c r="D67" i="22"/>
  <c r="K794" i="32"/>
  <c r="K793" i="32"/>
  <c r="K788" i="32"/>
  <c r="K789" i="32" s="1"/>
  <c r="F136" i="22" s="1"/>
  <c r="D137" i="22"/>
  <c r="B791" i="32" s="1"/>
  <c r="H380" i="6"/>
  <c r="H392" i="6"/>
  <c r="H394" i="6"/>
  <c r="H393" i="6"/>
  <c r="H53" i="6"/>
  <c r="H76" i="6"/>
  <c r="H75" i="6"/>
  <c r="H74" i="6"/>
  <c r="H73" i="6"/>
  <c r="H72" i="6"/>
  <c r="H71" i="6"/>
  <c r="H70" i="6"/>
  <c r="H69" i="6"/>
  <c r="D122" i="22"/>
  <c r="H295" i="6"/>
  <c r="H294" i="6"/>
  <c r="H293" i="6"/>
  <c r="H292" i="6"/>
  <c r="H291" i="6"/>
  <c r="B472" i="32"/>
  <c r="K474" i="32"/>
  <c r="K475" i="32" s="1"/>
  <c r="F78" i="22" s="1"/>
  <c r="H78" i="22"/>
  <c r="K777" i="32"/>
  <c r="K776" i="32"/>
  <c r="B773" i="32"/>
  <c r="K775" i="32"/>
  <c r="K748" i="32"/>
  <c r="K749" i="32" s="1"/>
  <c r="F128" i="22" s="1"/>
  <c r="K743" i="32"/>
  <c r="K744" i="32" s="1"/>
  <c r="F127" i="22" s="1"/>
  <c r="K738" i="32"/>
  <c r="B736" i="32"/>
  <c r="K733" i="32"/>
  <c r="B731" i="32"/>
  <c r="K724" i="32"/>
  <c r="K728" i="32" s="1"/>
  <c r="F123" i="22" s="1"/>
  <c r="I78" i="22" l="1"/>
  <c r="I72" i="22"/>
  <c r="K795" i="32"/>
  <c r="F137" i="22" s="1"/>
  <c r="C390" i="6"/>
  <c r="G137" i="22" s="1"/>
  <c r="H137" i="22" s="1"/>
  <c r="C67" i="6"/>
  <c r="C289" i="6"/>
  <c r="G122" i="22" s="1"/>
  <c r="K778" i="32"/>
  <c r="F133" i="22" s="1"/>
  <c r="I137" i="22" l="1"/>
  <c r="K650" i="32"/>
  <c r="F110" i="22" s="1"/>
  <c r="B627" i="32"/>
  <c r="K628" i="32"/>
  <c r="K629" i="32" s="1"/>
  <c r="F106" i="22" s="1"/>
  <c r="B604" i="32"/>
  <c r="K606" i="32"/>
  <c r="K607" i="32" s="1"/>
  <c r="B599" i="32"/>
  <c r="K601" i="32"/>
  <c r="K602" i="32" s="1"/>
  <c r="F100" i="22" s="1"/>
  <c r="B594" i="32"/>
  <c r="K596" i="32"/>
  <c r="K597" i="32" s="1"/>
  <c r="B559" i="32"/>
  <c r="K561" i="32"/>
  <c r="K562" i="32" s="1"/>
  <c r="F95" i="22" s="1"/>
  <c r="B554" i="32"/>
  <c r="K556" i="32"/>
  <c r="K557" i="32" s="1"/>
  <c r="F94" i="22" s="1"/>
  <c r="B549" i="32"/>
  <c r="K551" i="32"/>
  <c r="K552" i="32" s="1"/>
  <c r="F93" i="22" s="1"/>
  <c r="B544" i="32"/>
  <c r="K546" i="32"/>
  <c r="K547" i="32" s="1"/>
  <c r="F92" i="22" s="1"/>
  <c r="B539" i="32"/>
  <c r="K541" i="32"/>
  <c r="K542" i="32" s="1"/>
  <c r="F91" i="22" s="1"/>
  <c r="B534" i="32"/>
  <c r="K536" i="32"/>
  <c r="K537" i="32" s="1"/>
  <c r="F90" i="22" s="1"/>
  <c r="B529" i="32"/>
  <c r="K531" i="32"/>
  <c r="K532" i="32" s="1"/>
  <c r="F89" i="22" s="1"/>
  <c r="B524" i="32"/>
  <c r="K526" i="32"/>
  <c r="K527" i="32" s="1"/>
  <c r="F88" i="22" s="1"/>
  <c r="B519" i="32"/>
  <c r="K521" i="32"/>
  <c r="K522" i="32" s="1"/>
  <c r="F87" i="22" s="1"/>
  <c r="B514" i="32"/>
  <c r="B509" i="32"/>
  <c r="K516" i="32"/>
  <c r="K517" i="32" s="1"/>
  <c r="F86" i="22" s="1"/>
  <c r="K511" i="32"/>
  <c r="K512" i="32" s="1"/>
  <c r="F85" i="22" s="1"/>
  <c r="B504" i="32"/>
  <c r="K506" i="32"/>
  <c r="K507" i="32" s="1"/>
  <c r="F84" i="22" s="1"/>
  <c r="B499" i="32"/>
  <c r="K501" i="32"/>
  <c r="K502" i="32" s="1"/>
  <c r="F83" i="22" s="1"/>
  <c r="B494" i="32"/>
  <c r="K496" i="32"/>
  <c r="K497" i="32" s="1"/>
  <c r="F82" i="22" s="1"/>
  <c r="B489" i="32"/>
  <c r="K491" i="32"/>
  <c r="K492" i="32" s="1"/>
  <c r="F81" i="22" s="1"/>
  <c r="B416" i="32"/>
  <c r="K418" i="32"/>
  <c r="K419" i="32" s="1"/>
  <c r="F71" i="22" s="1"/>
  <c r="H71" i="22"/>
  <c r="K381" i="32"/>
  <c r="K382" i="32" s="1"/>
  <c r="F64" i="22" s="1"/>
  <c r="B379" i="32"/>
  <c r="H64" i="22"/>
  <c r="K375" i="32"/>
  <c r="B253" i="32"/>
  <c r="K255" i="32"/>
  <c r="K256" i="32" s="1"/>
  <c r="F52" i="22" s="1"/>
  <c r="B248" i="32"/>
  <c r="K250" i="32"/>
  <c r="K251" i="32" s="1"/>
  <c r="F51" i="22" s="1"/>
  <c r="B243" i="32"/>
  <c r="K245" i="32"/>
  <c r="K246" i="32" s="1"/>
  <c r="F50" i="22" s="1"/>
  <c r="B238" i="32"/>
  <c r="B233" i="32"/>
  <c r="K240" i="32"/>
  <c r="K241" i="32" s="1"/>
  <c r="F49" i="22" s="1"/>
  <c r="K235" i="32"/>
  <c r="K236" i="32" s="1"/>
  <c r="F48" i="22" s="1"/>
  <c r="B223" i="32"/>
  <c r="K225" i="32"/>
  <c r="K226" i="32" s="1"/>
  <c r="F46" i="22" s="1"/>
  <c r="B218" i="32"/>
  <c r="K220" i="32"/>
  <c r="K221" i="32" s="1"/>
  <c r="F45" i="22" s="1"/>
  <c r="B175" i="32"/>
  <c r="K177" i="32"/>
  <c r="K178" i="32" s="1"/>
  <c r="F39" i="22" s="1"/>
  <c r="K205" i="32"/>
  <c r="K79" i="32"/>
  <c r="B54" i="32"/>
  <c r="H17" i="22"/>
  <c r="K45" i="32"/>
  <c r="K44" i="32"/>
  <c r="K43" i="32"/>
  <c r="K42" i="32"/>
  <c r="K41" i="32"/>
  <c r="K40" i="32"/>
  <c r="K39" i="32"/>
  <c r="K38" i="32"/>
  <c r="K37" i="32"/>
  <c r="K36" i="32"/>
  <c r="K35" i="32"/>
  <c r="K34" i="32"/>
  <c r="K33" i="32"/>
  <c r="K32" i="32"/>
  <c r="K31" i="32"/>
  <c r="I64" i="22" l="1"/>
  <c r="F101" i="22"/>
  <c r="F99" i="22"/>
  <c r="I71" i="22"/>
  <c r="K46" i="32"/>
  <c r="K29" i="32" s="1"/>
  <c r="D128" i="22"/>
  <c r="B746" i="32" s="1"/>
  <c r="H342" i="6"/>
  <c r="H340" i="6"/>
  <c r="H341" i="6"/>
  <c r="E52" i="34"/>
  <c r="F335" i="6" s="1"/>
  <c r="H335" i="6" s="1"/>
  <c r="H339" i="6"/>
  <c r="H338" i="6"/>
  <c r="H337" i="6"/>
  <c r="H336" i="6"/>
  <c r="H334" i="6"/>
  <c r="D123" i="22"/>
  <c r="B722" i="32" s="1"/>
  <c r="H311" i="6"/>
  <c r="H310" i="6"/>
  <c r="H309" i="6"/>
  <c r="H308" i="6"/>
  <c r="H307" i="6"/>
  <c r="D127" i="22"/>
  <c r="B741" i="32" s="1"/>
  <c r="H322" i="6"/>
  <c r="C320" i="6" s="1"/>
  <c r="G127" i="22" s="1"/>
  <c r="F15" i="22" l="1"/>
  <c r="C332" i="6"/>
  <c r="G128" i="22" s="1"/>
  <c r="H128" i="22" s="1"/>
  <c r="I128" i="22" s="1"/>
  <c r="C305" i="6"/>
  <c r="G123" i="22" s="1"/>
  <c r="H123" i="22" s="1"/>
  <c r="I123" i="22" s="1"/>
  <c r="H127" i="22"/>
  <c r="I127" i="22" s="1"/>
  <c r="H133" i="22"/>
  <c r="I133" i="22" s="1"/>
  <c r="H84" i="22"/>
  <c r="I84" i="22" s="1"/>
  <c r="H83" i="22"/>
  <c r="I83" i="22" s="1"/>
  <c r="H82" i="22"/>
  <c r="I82" i="22" s="1"/>
  <c r="H81" i="22"/>
  <c r="I81" i="22" s="1"/>
  <c r="H95" i="22"/>
  <c r="I95" i="22" s="1"/>
  <c r="H94" i="22"/>
  <c r="I94" i="22" s="1"/>
  <c r="H93" i="22"/>
  <c r="I93" i="22" s="1"/>
  <c r="H92" i="22"/>
  <c r="I92" i="22" s="1"/>
  <c r="H91" i="22"/>
  <c r="I91" i="22" s="1"/>
  <c r="H90" i="22"/>
  <c r="I90" i="22" s="1"/>
  <c r="H89" i="22"/>
  <c r="I89" i="22" s="1"/>
  <c r="H88" i="22"/>
  <c r="I88" i="22" s="1"/>
  <c r="H87" i="22"/>
  <c r="I87" i="22" s="1"/>
  <c r="H86" i="22"/>
  <c r="I86" i="22" s="1"/>
  <c r="H85" i="22"/>
  <c r="I85" i="22" s="1"/>
  <c r="H99" i="22"/>
  <c r="I99" i="22" s="1"/>
  <c r="H100" i="22"/>
  <c r="I100" i="22" s="1"/>
  <c r="H101" i="22"/>
  <c r="I101" i="22" s="1"/>
  <c r="H102" i="22"/>
  <c r="H106" i="22"/>
  <c r="I106" i="22" s="1"/>
  <c r="H52" i="22"/>
  <c r="I52" i="22" s="1"/>
  <c r="H46" i="22"/>
  <c r="I46" i="22" s="1"/>
  <c r="H45" i="22"/>
  <c r="I45" i="22" s="1"/>
  <c r="H51" i="22"/>
  <c r="I51" i="22" s="1"/>
  <c r="H50" i="22"/>
  <c r="I50" i="22" s="1"/>
  <c r="H39" i="22"/>
  <c r="I39" i="22" s="1"/>
  <c r="H48" i="22"/>
  <c r="I48" i="22" s="1"/>
  <c r="H49" i="22"/>
  <c r="I49" i="22" s="1"/>
  <c r="D136" i="22"/>
  <c r="B786" i="32" s="1"/>
  <c r="H381" i="6"/>
  <c r="C378" i="6" s="1"/>
  <c r="G136" i="22" s="1"/>
  <c r="H136" i="22" s="1"/>
  <c r="I136" i="22" s="1"/>
  <c r="B108" i="32"/>
  <c r="H139" i="6"/>
  <c r="H138" i="6"/>
  <c r="H137" i="6"/>
  <c r="H136" i="6"/>
  <c r="H135" i="6"/>
  <c r="H134" i="6"/>
  <c r="H133" i="6"/>
  <c r="C367" i="6"/>
  <c r="G135" i="22" s="1"/>
  <c r="C131" i="6" l="1"/>
  <c r="H18" i="6"/>
  <c r="H17" i="6"/>
  <c r="H353" i="6"/>
  <c r="H354" i="6"/>
  <c r="H355" i="6"/>
  <c r="H356" i="6"/>
  <c r="H357" i="6"/>
  <c r="H358" i="6"/>
  <c r="H258" i="6"/>
  <c r="H259" i="6"/>
  <c r="H260" i="6"/>
  <c r="H261" i="6"/>
  <c r="H262" i="6"/>
  <c r="H263" i="6"/>
  <c r="H264" i="6"/>
  <c r="H265" i="6"/>
  <c r="H257" i="6"/>
  <c r="H232" i="6"/>
  <c r="H233" i="6"/>
  <c r="H231" i="6"/>
  <c r="H202" i="6"/>
  <c r="H203" i="6"/>
  <c r="H204" i="6"/>
  <c r="H205" i="6"/>
  <c r="H206" i="6"/>
  <c r="H207" i="6"/>
  <c r="H185" i="6"/>
  <c r="H186" i="6"/>
  <c r="H187" i="6"/>
  <c r="H188" i="6"/>
  <c r="H189" i="6"/>
  <c r="H190" i="6"/>
  <c r="H191" i="6"/>
  <c r="H168" i="6"/>
  <c r="H169" i="6"/>
  <c r="H170" i="6"/>
  <c r="H171" i="6"/>
  <c r="H172" i="6"/>
  <c r="H173" i="6"/>
  <c r="H174" i="6"/>
  <c r="H152" i="6"/>
  <c r="H153" i="6"/>
  <c r="H154" i="6"/>
  <c r="H155" i="6"/>
  <c r="H156" i="6"/>
  <c r="H157" i="6"/>
  <c r="H151" i="6"/>
  <c r="H87" i="6"/>
  <c r="H88" i="6"/>
  <c r="H89" i="6"/>
  <c r="H54" i="6"/>
  <c r="H55" i="6"/>
  <c r="H56" i="6"/>
  <c r="H57" i="6"/>
  <c r="H58" i="6"/>
  <c r="H114" i="6"/>
  <c r="H115" i="6"/>
  <c r="H116" i="6"/>
  <c r="H117" i="6"/>
  <c r="H118" i="6"/>
  <c r="H119" i="6"/>
  <c r="H120" i="6"/>
  <c r="H121" i="6"/>
  <c r="H122" i="6"/>
  <c r="H113" i="6"/>
  <c r="H101" i="6"/>
  <c r="H102" i="6"/>
  <c r="H100" i="6"/>
  <c r="H41" i="6"/>
  <c r="B228" i="32"/>
  <c r="K230" i="32"/>
  <c r="K231" i="32" s="1"/>
  <c r="F47" i="22" s="1"/>
  <c r="B213" i="32"/>
  <c r="K215" i="32"/>
  <c r="K216" i="32" s="1"/>
  <c r="F44" i="22" s="1"/>
  <c r="K210" i="32"/>
  <c r="K211" i="32" s="1"/>
  <c r="F43" i="22" s="1"/>
  <c r="B208" i="32"/>
  <c r="H113" i="22"/>
  <c r="K667" i="32"/>
  <c r="K668" i="32" s="1"/>
  <c r="F113" i="22" s="1"/>
  <c r="K663" i="32"/>
  <c r="F112" i="22" s="1"/>
  <c r="K579" i="32"/>
  <c r="K485" i="32"/>
  <c r="K484" i="32"/>
  <c r="K469" i="32"/>
  <c r="K468" i="32"/>
  <c r="K467" i="32"/>
  <c r="K466" i="32"/>
  <c r="K465" i="32"/>
  <c r="K464" i="32"/>
  <c r="K463" i="32"/>
  <c r="K462" i="32"/>
  <c r="K461" i="32"/>
  <c r="K460" i="32"/>
  <c r="K459" i="32"/>
  <c r="K458" i="32"/>
  <c r="K457" i="32"/>
  <c r="K451" i="32"/>
  <c r="K450" i="32"/>
  <c r="K449" i="32"/>
  <c r="K448" i="32"/>
  <c r="K447" i="32"/>
  <c r="K446" i="32"/>
  <c r="K445" i="32"/>
  <c r="K444" i="32"/>
  <c r="K443" i="32"/>
  <c r="K442" i="32"/>
  <c r="K441" i="32"/>
  <c r="K440" i="32"/>
  <c r="K439" i="32"/>
  <c r="K429" i="32"/>
  <c r="K412" i="32"/>
  <c r="K411" i="32"/>
  <c r="K406" i="32"/>
  <c r="K367" i="32"/>
  <c r="K362" i="32"/>
  <c r="K361" i="32"/>
  <c r="K360" i="32"/>
  <c r="K359" i="32"/>
  <c r="K358" i="32"/>
  <c r="K357" i="32"/>
  <c r="K356" i="32"/>
  <c r="K355" i="32"/>
  <c r="K354" i="32"/>
  <c r="K353" i="32"/>
  <c r="K352" i="32"/>
  <c r="K351" i="32"/>
  <c r="K350" i="32"/>
  <c r="K349" i="32"/>
  <c r="B371" i="32"/>
  <c r="B365" i="32"/>
  <c r="B347" i="32"/>
  <c r="K343" i="32"/>
  <c r="K342" i="32"/>
  <c r="K341" i="32"/>
  <c r="K340" i="32"/>
  <c r="K339" i="32"/>
  <c r="K338" i="32"/>
  <c r="K337" i="32"/>
  <c r="K336" i="32"/>
  <c r="K335" i="32"/>
  <c r="K334" i="32"/>
  <c r="K333" i="32"/>
  <c r="K332" i="32"/>
  <c r="K331" i="32"/>
  <c r="K330" i="32"/>
  <c r="K329" i="32"/>
  <c r="K324" i="32"/>
  <c r="K323" i="32"/>
  <c r="K322" i="32"/>
  <c r="K321" i="32"/>
  <c r="K320" i="32"/>
  <c r="K319" i="32"/>
  <c r="K318" i="32"/>
  <c r="K317" i="32"/>
  <c r="K316" i="32"/>
  <c r="K315" i="32"/>
  <c r="K314" i="32"/>
  <c r="K313" i="32"/>
  <c r="K312" i="32"/>
  <c r="K311" i="32"/>
  <c r="K310" i="32"/>
  <c r="K294" i="32"/>
  <c r="K293" i="32"/>
  <c r="K292" i="32"/>
  <c r="K291" i="32"/>
  <c r="K290" i="32"/>
  <c r="K289" i="32"/>
  <c r="K288" i="32"/>
  <c r="K287" i="32"/>
  <c r="K286" i="32"/>
  <c r="K285" i="32"/>
  <c r="K284" i="32"/>
  <c r="K283" i="32"/>
  <c r="K282" i="32"/>
  <c r="K281" i="32"/>
  <c r="K280" i="32"/>
  <c r="K275" i="32"/>
  <c r="K262" i="32"/>
  <c r="K263" i="32"/>
  <c r="K264" i="32"/>
  <c r="K265" i="32"/>
  <c r="K266" i="32"/>
  <c r="K267" i="32"/>
  <c r="K268" i="32"/>
  <c r="K269" i="32"/>
  <c r="K270" i="32"/>
  <c r="K271" i="32"/>
  <c r="K272" i="32"/>
  <c r="K273" i="32"/>
  <c r="K274" i="32"/>
  <c r="K204" i="32"/>
  <c r="K203" i="32"/>
  <c r="K202" i="32"/>
  <c r="K201" i="32"/>
  <c r="K200" i="32"/>
  <c r="K199" i="32"/>
  <c r="K198" i="32"/>
  <c r="K197" i="32"/>
  <c r="K196" i="32"/>
  <c r="K195" i="32"/>
  <c r="K194" i="32"/>
  <c r="K193" i="32"/>
  <c r="K192" i="32"/>
  <c r="K172" i="32"/>
  <c r="K171" i="32"/>
  <c r="K170" i="32"/>
  <c r="K169" i="32"/>
  <c r="K168" i="32"/>
  <c r="K167" i="32"/>
  <c r="K166" i="32"/>
  <c r="K165" i="32"/>
  <c r="K164" i="32"/>
  <c r="K163" i="32"/>
  <c r="K162" i="32"/>
  <c r="K161" i="32"/>
  <c r="K160" i="32"/>
  <c r="K147" i="32"/>
  <c r="K139" i="32"/>
  <c r="K140" i="32"/>
  <c r="K141" i="32"/>
  <c r="K142" i="32"/>
  <c r="K143" i="32"/>
  <c r="K144" i="32"/>
  <c r="K145" i="32"/>
  <c r="K146" i="32"/>
  <c r="K148" i="32"/>
  <c r="K149" i="32"/>
  <c r="K150" i="32"/>
  <c r="K138" i="32"/>
  <c r="C148" i="6" l="1"/>
  <c r="G77" i="22" s="1"/>
  <c r="C51" i="6"/>
  <c r="G34" i="22" s="1"/>
  <c r="K206" i="32"/>
  <c r="F42" i="22" s="1"/>
  <c r="C15" i="6"/>
  <c r="G12" i="22" s="1"/>
  <c r="C111" i="6"/>
  <c r="G68" i="22" s="1"/>
  <c r="C98" i="6"/>
  <c r="G67" i="22" s="1"/>
  <c r="C183" i="6"/>
  <c r="G97" i="22" s="1"/>
  <c r="C200" i="6"/>
  <c r="G98" i="22" s="1"/>
  <c r="C351" i="6"/>
  <c r="G130" i="22" s="1"/>
  <c r="C255" i="6"/>
  <c r="G118" i="22" s="1"/>
  <c r="C85" i="6"/>
  <c r="G41" i="22" s="1"/>
  <c r="C166" i="6"/>
  <c r="G96" i="22" s="1"/>
  <c r="C229" i="6"/>
  <c r="G116" i="22" s="1"/>
  <c r="C39" i="6"/>
  <c r="G16" i="22" s="1"/>
  <c r="I113" i="22"/>
  <c r="G69" i="22"/>
  <c r="K470" i="32"/>
  <c r="F77" i="22" s="1"/>
  <c r="K452" i="32"/>
  <c r="F76" i="22" s="1"/>
  <c r="K363" i="32"/>
  <c r="K344" i="32"/>
  <c r="K325" i="32"/>
  <c r="K295" i="32"/>
  <c r="K173" i="32"/>
  <c r="F38" i="22" s="1"/>
  <c r="K151" i="32"/>
  <c r="F36" i="22" s="1"/>
  <c r="K391" i="32"/>
  <c r="K392" i="32" s="1"/>
  <c r="F66" i="22" s="1"/>
  <c r="K89" i="32"/>
  <c r="K90" i="32" s="1"/>
  <c r="F25" i="22" s="1"/>
  <c r="K84" i="32"/>
  <c r="K85" i="32" s="1"/>
  <c r="F24" i="22" s="1"/>
  <c r="J20" i="32"/>
  <c r="J21" i="32" s="1"/>
  <c r="K18" i="32" s="1"/>
  <c r="F13" i="22" s="1"/>
  <c r="B18" i="32"/>
  <c r="H29" i="6"/>
  <c r="C27" i="6" s="1"/>
  <c r="B82" i="32"/>
  <c r="K80" i="32"/>
  <c r="F23" i="22" s="1"/>
  <c r="B77" i="32"/>
  <c r="B72" i="32"/>
  <c r="J74" i="32"/>
  <c r="J75" i="32" s="1"/>
  <c r="F22" i="22" s="1"/>
  <c r="J67" i="32"/>
  <c r="J26" i="32"/>
  <c r="J25" i="32"/>
  <c r="B17" i="33"/>
  <c r="K115" i="32"/>
  <c r="K116" i="32" s="1"/>
  <c r="F31" i="22" s="1"/>
  <c r="B113" i="32"/>
  <c r="K99" i="32"/>
  <c r="K100" i="32" s="1"/>
  <c r="F27" i="22" s="1"/>
  <c r="K110" i="32"/>
  <c r="K111" i="32" s="1"/>
  <c r="F30" i="22" s="1"/>
  <c r="B97" i="32"/>
  <c r="B92" i="32"/>
  <c r="K94" i="32"/>
  <c r="K95" i="32" s="1"/>
  <c r="F26" i="22" s="1"/>
  <c r="B87" i="32"/>
  <c r="H31" i="22"/>
  <c r="H30" i="22"/>
  <c r="H27" i="22"/>
  <c r="H26" i="22"/>
  <c r="H25" i="22"/>
  <c r="F41" i="33"/>
  <c r="E41" i="33"/>
  <c r="D41" i="33"/>
  <c r="B39" i="33"/>
  <c r="B41" i="33"/>
  <c r="G9" i="33"/>
  <c r="G11" i="33"/>
  <c r="G13" i="33"/>
  <c r="G19" i="33"/>
  <c r="G31" i="33"/>
  <c r="G33" i="33"/>
  <c r="B797" i="32"/>
  <c r="B796" i="32"/>
  <c r="K799" i="32"/>
  <c r="K800" i="32" s="1"/>
  <c r="F139" i="22" s="1"/>
  <c r="B781" i="32"/>
  <c r="K783" i="32"/>
  <c r="K784" i="32" s="1"/>
  <c r="F135" i="22" s="1"/>
  <c r="B780" i="32"/>
  <c r="B768" i="32"/>
  <c r="B762" i="32"/>
  <c r="K770" i="32"/>
  <c r="K765" i="32"/>
  <c r="K764" i="32"/>
  <c r="K755" i="32"/>
  <c r="K756" i="32"/>
  <c r="K759" i="32"/>
  <c r="K754" i="32"/>
  <c r="B752" i="32"/>
  <c r="B751" i="32"/>
  <c r="K714" i="32"/>
  <c r="K713" i="32"/>
  <c r="B717" i="32"/>
  <c r="K712" i="32"/>
  <c r="K711" i="32"/>
  <c r="B709" i="32"/>
  <c r="B704" i="32"/>
  <c r="K706" i="32"/>
  <c r="K707" i="32" s="1"/>
  <c r="F120" i="22" s="1"/>
  <c r="B692" i="32"/>
  <c r="K688" i="32"/>
  <c r="B686" i="32"/>
  <c r="K689" i="32"/>
  <c r="B681" i="32"/>
  <c r="K683" i="32"/>
  <c r="K684" i="32" s="1"/>
  <c r="F117" i="22" s="1"/>
  <c r="B676" i="32"/>
  <c r="B671" i="32"/>
  <c r="G37" i="22" l="1"/>
  <c r="G15" i="22"/>
  <c r="I31" i="22"/>
  <c r="I26" i="22"/>
  <c r="I30" i="22"/>
  <c r="I27" i="22"/>
  <c r="I25" i="22"/>
  <c r="K760" i="32"/>
  <c r="F130" i="22" s="1"/>
  <c r="K766" i="32"/>
  <c r="F131" i="22" s="1"/>
  <c r="K771" i="32"/>
  <c r="F132" i="22" s="1"/>
  <c r="K734" i="32"/>
  <c r="F125" i="22" s="1"/>
  <c r="K720" i="32"/>
  <c r="F122" i="22" s="1"/>
  <c r="K715" i="32"/>
  <c r="F121" i="22" s="1"/>
  <c r="K690" i="32"/>
  <c r="F118" i="22" s="1"/>
  <c r="I29" i="22" l="1"/>
  <c r="C15" i="33"/>
  <c r="B657" i="32"/>
  <c r="B652" i="32"/>
  <c r="K655" i="32"/>
  <c r="F111" i="22" s="1"/>
  <c r="B644" i="32"/>
  <c r="B638" i="32"/>
  <c r="K635" i="32"/>
  <c r="K634" i="32"/>
  <c r="B632" i="32"/>
  <c r="B631" i="32"/>
  <c r="B623" i="32"/>
  <c r="K624" i="32"/>
  <c r="K625" i="32" s="1"/>
  <c r="F105" i="22" s="1"/>
  <c r="B619" i="32"/>
  <c r="K620" i="32"/>
  <c r="K621" i="32" s="1"/>
  <c r="F104" i="22" s="1"/>
  <c r="B614" i="32"/>
  <c r="K616" i="32"/>
  <c r="K615" i="32"/>
  <c r="B609" i="32"/>
  <c r="K611" i="32"/>
  <c r="K636" i="32" l="1"/>
  <c r="F108" i="22" s="1"/>
  <c r="K617" i="32"/>
  <c r="F103" i="22" s="1"/>
  <c r="K612" i="32"/>
  <c r="F102" i="22" s="1"/>
  <c r="I102" i="22" s="1"/>
  <c r="B583" i="32"/>
  <c r="K591" i="32"/>
  <c r="K590" i="32"/>
  <c r="K589" i="32"/>
  <c r="K588" i="32"/>
  <c r="K585" i="32"/>
  <c r="K580" i="32"/>
  <c r="K578" i="32"/>
  <c r="K577" i="32"/>
  <c r="K576" i="32"/>
  <c r="K575" i="32"/>
  <c r="B573" i="32"/>
  <c r="K570" i="32"/>
  <c r="K569" i="32"/>
  <c r="K568" i="32"/>
  <c r="K567" i="32"/>
  <c r="B565" i="32"/>
  <c r="K482" i="32"/>
  <c r="K483" i="32"/>
  <c r="K486" i="32"/>
  <c r="K481" i="32"/>
  <c r="K480" i="32"/>
  <c r="B455" i="32"/>
  <c r="K413" i="32"/>
  <c r="K414" i="32" s="1"/>
  <c r="K386" i="32"/>
  <c r="B409" i="32"/>
  <c r="B404" i="32"/>
  <c r="K401" i="32"/>
  <c r="B399" i="32"/>
  <c r="K396" i="32"/>
  <c r="B394" i="32"/>
  <c r="K487" i="32" l="1"/>
  <c r="F80" i="22" s="1"/>
  <c r="K592" i="32"/>
  <c r="F98" i="22" s="1"/>
  <c r="K581" i="32"/>
  <c r="F97" i="22" s="1"/>
  <c r="K571" i="32"/>
  <c r="F96" i="22" s="1"/>
  <c r="H135" i="22"/>
  <c r="I135" i="22" s="1"/>
  <c r="I134" i="22" s="1"/>
  <c r="H131" i="22"/>
  <c r="I131" i="22" s="1"/>
  <c r="H130" i="22"/>
  <c r="I130" i="22" s="1"/>
  <c r="H280" i="6"/>
  <c r="H279" i="6"/>
  <c r="H278" i="6"/>
  <c r="H277" i="6"/>
  <c r="H276" i="6"/>
  <c r="H246" i="6"/>
  <c r="H245" i="6"/>
  <c r="H244" i="6"/>
  <c r="H220" i="6"/>
  <c r="H219" i="6"/>
  <c r="H218" i="6"/>
  <c r="C242" i="6" l="1"/>
  <c r="G117" i="22" s="1"/>
  <c r="C216" i="6"/>
  <c r="G115" i="22" s="1"/>
  <c r="C274" i="6"/>
  <c r="G120" i="22" s="1"/>
  <c r="C39" i="33"/>
  <c r="G39" i="33" l="1"/>
  <c r="F39" i="33"/>
  <c r="H122" i="22"/>
  <c r="I122" i="22" s="1"/>
  <c r="H116" i="22"/>
  <c r="H117" i="22"/>
  <c r="I117" i="22" s="1"/>
  <c r="H118" i="22"/>
  <c r="I118" i="22" s="1"/>
  <c r="I119" i="22"/>
  <c r="H120" i="22"/>
  <c r="I120" i="22" s="1"/>
  <c r="I121" i="22"/>
  <c r="H115" i="22"/>
  <c r="H111" i="22"/>
  <c r="I111" i="22" s="1"/>
  <c r="H110" i="22"/>
  <c r="I110" i="22" s="1"/>
  <c r="H109" i="22"/>
  <c r="H96" i="22" l="1"/>
  <c r="I96" i="22" s="1"/>
  <c r="H97" i="22"/>
  <c r="I97" i="22" s="1"/>
  <c r="H98" i="22"/>
  <c r="I98" i="22" s="1"/>
  <c r="H103" i="22"/>
  <c r="I103" i="22" s="1"/>
  <c r="H104" i="22"/>
  <c r="I104" i="22" s="1"/>
  <c r="H105" i="22"/>
  <c r="I105" i="22" s="1"/>
  <c r="H40" i="22" l="1"/>
  <c r="H41" i="22"/>
  <c r="H42" i="22"/>
  <c r="H43" i="22"/>
  <c r="I43" i="22" s="1"/>
  <c r="H44" i="22"/>
  <c r="I44" i="22" s="1"/>
  <c r="H47" i="22"/>
  <c r="I47" i="22" s="1"/>
  <c r="H38" i="22"/>
  <c r="I38" i="22" s="1"/>
  <c r="H37" i="22"/>
  <c r="H36" i="22"/>
  <c r="I36" i="22" s="1"/>
  <c r="H24" i="22"/>
  <c r="I24" i="22" s="1"/>
  <c r="H22" i="22"/>
  <c r="H23" i="22"/>
  <c r="I23" i="22" s="1"/>
  <c r="I22" i="22" l="1"/>
  <c r="I21" i="22" s="1"/>
  <c r="H13" i="22"/>
  <c r="I13" i="22" s="1"/>
  <c r="H70" i="22"/>
  <c r="H69" i="22"/>
  <c r="H68" i="22"/>
  <c r="H67" i="22"/>
  <c r="K374" i="32"/>
  <c r="K373" i="32"/>
  <c r="H60" i="22"/>
  <c r="K368" i="32"/>
  <c r="F61" i="22" s="1"/>
  <c r="H59" i="22"/>
  <c r="J127" i="32"/>
  <c r="J128" i="32"/>
  <c r="J129" i="32"/>
  <c r="J130" i="32"/>
  <c r="J131" i="32"/>
  <c r="J126" i="32"/>
  <c r="J51" i="32"/>
  <c r="B29" i="32"/>
  <c r="J27" i="32"/>
  <c r="J15" i="32"/>
  <c r="E9" i="33"/>
  <c r="H42" i="33"/>
  <c r="E39" i="33"/>
  <c r="D39" i="33"/>
  <c r="B37" i="33"/>
  <c r="B35" i="33"/>
  <c r="B33" i="33"/>
  <c r="B31" i="33"/>
  <c r="B29" i="33"/>
  <c r="B27" i="33"/>
  <c r="B25" i="33"/>
  <c r="B23" i="33"/>
  <c r="B21" i="33"/>
  <c r="B19" i="33"/>
  <c r="B13" i="33"/>
  <c r="B11" i="33"/>
  <c r="B9" i="33"/>
  <c r="H38" i="33"/>
  <c r="H36" i="33"/>
  <c r="E35" i="33"/>
  <c r="D35" i="33"/>
  <c r="H34" i="33"/>
  <c r="E33" i="33"/>
  <c r="D33" i="33"/>
  <c r="H32" i="33"/>
  <c r="E31" i="33"/>
  <c r="D31" i="33"/>
  <c r="H30" i="33"/>
  <c r="D29" i="33"/>
  <c r="E29" i="33" s="1"/>
  <c r="H28" i="33"/>
  <c r="D27" i="33"/>
  <c r="E25" i="33"/>
  <c r="D25" i="33"/>
  <c r="H24" i="33"/>
  <c r="H22" i="33"/>
  <c r="F21" i="33"/>
  <c r="D21" i="33"/>
  <c r="H20" i="33"/>
  <c r="H16" i="33"/>
  <c r="F15" i="33"/>
  <c r="D15" i="33"/>
  <c r="H14" i="33"/>
  <c r="H12" i="33"/>
  <c r="H10" i="33"/>
  <c r="L47" i="5"/>
  <c r="L49" i="5" s="1"/>
  <c r="L51" i="5" s="1"/>
  <c r="L20" i="5"/>
  <c r="O34" i="5" s="1"/>
  <c r="K376" i="32" l="1"/>
  <c r="F62" i="22" s="1"/>
  <c r="J132" i="32"/>
  <c r="J68" i="32"/>
  <c r="E50" i="32"/>
  <c r="H132" i="22"/>
  <c r="I132" i="22" s="1"/>
  <c r="I129" i="22" s="1"/>
  <c r="F20" i="22" l="1"/>
  <c r="K65" i="32"/>
  <c r="C37" i="33"/>
  <c r="K261" i="32"/>
  <c r="K276" i="32" s="1"/>
  <c r="F54" i="22" s="1"/>
  <c r="F34" i="22"/>
  <c r="K739" i="32"/>
  <c r="F126" i="22" s="1"/>
  <c r="I126" i="22" s="1"/>
  <c r="B730" i="32"/>
  <c r="K678" i="32"/>
  <c r="K679" i="32" s="1"/>
  <c r="F116" i="22" s="1"/>
  <c r="I116" i="22" s="1"/>
  <c r="K673" i="32"/>
  <c r="K674" i="32" s="1"/>
  <c r="F115" i="22" s="1"/>
  <c r="I115" i="22" s="1"/>
  <c r="B670" i="32"/>
  <c r="K641" i="32"/>
  <c r="K642" i="32" s="1"/>
  <c r="F109" i="22" s="1"/>
  <c r="I109" i="22" s="1"/>
  <c r="B478" i="32"/>
  <c r="B477" i="32"/>
  <c r="J50" i="32"/>
  <c r="B48" i="32"/>
  <c r="H16" i="22"/>
  <c r="I114" i="22" l="1"/>
  <c r="G37" i="33"/>
  <c r="F37" i="33"/>
  <c r="E37" i="33"/>
  <c r="D37" i="33"/>
  <c r="J52" i="32"/>
  <c r="I125" i="22"/>
  <c r="I124" i="22" s="1"/>
  <c r="H112" i="22"/>
  <c r="I112" i="22" s="1"/>
  <c r="H80" i="22"/>
  <c r="I80" i="22" s="1"/>
  <c r="I79" i="22" s="1"/>
  <c r="F16" i="22" l="1"/>
  <c r="I16" i="22" s="1"/>
  <c r="G56" i="32"/>
  <c r="J56" i="32" s="1"/>
  <c r="J57" i="32" s="1"/>
  <c r="C35" i="33"/>
  <c r="K48" i="32"/>
  <c r="H108" i="22"/>
  <c r="I108" i="22" s="1"/>
  <c r="I107" i="22" s="1"/>
  <c r="C33" i="33"/>
  <c r="F33" i="33" s="1"/>
  <c r="K54" i="32" l="1"/>
  <c r="F17" i="22"/>
  <c r="I17" i="22" s="1"/>
  <c r="C31" i="33"/>
  <c r="F31" i="33" s="1"/>
  <c r="F35" i="33"/>
  <c r="G35" i="33"/>
  <c r="C29" i="33"/>
  <c r="B437" i="32"/>
  <c r="K434" i="32"/>
  <c r="K435" i="32" s="1"/>
  <c r="F75" i="22" s="1"/>
  <c r="B432" i="32"/>
  <c r="K430" i="32"/>
  <c r="F74" i="22" s="1"/>
  <c r="B427" i="32"/>
  <c r="B426" i="32"/>
  <c r="F70" i="22"/>
  <c r="I70" i="22" s="1"/>
  <c r="K407" i="32"/>
  <c r="F69" i="22" s="1"/>
  <c r="I69" i="22" s="1"/>
  <c r="B389" i="32"/>
  <c r="B384" i="32"/>
  <c r="B378" i="32"/>
  <c r="B308" i="32"/>
  <c r="B278" i="32"/>
  <c r="B259" i="32"/>
  <c r="H58" i="22"/>
  <c r="H61" i="22"/>
  <c r="I61" i="22" s="1"/>
  <c r="H55" i="22"/>
  <c r="H54" i="22"/>
  <c r="B258" i="32"/>
  <c r="G29" i="33" l="1"/>
  <c r="F29" i="33"/>
  <c r="F59" i="22"/>
  <c r="I59" i="22" s="1"/>
  <c r="F60" i="22"/>
  <c r="I60" i="22" s="1"/>
  <c r="B190" i="32"/>
  <c r="B185" i="32"/>
  <c r="B180" i="32"/>
  <c r="B158" i="32"/>
  <c r="K155" i="32"/>
  <c r="K156" i="32" s="1"/>
  <c r="F37" i="22" s="1"/>
  <c r="I37" i="22" s="1"/>
  <c r="B153" i="32"/>
  <c r="B135" i="32"/>
  <c r="A134" i="32"/>
  <c r="B134" i="32"/>
  <c r="H34" i="22"/>
  <c r="J62" i="32"/>
  <c r="J63" i="32" s="1"/>
  <c r="J16" i="32"/>
  <c r="K402" i="32"/>
  <c r="F68" i="22" s="1"/>
  <c r="I68" i="22" s="1"/>
  <c r="K397" i="32"/>
  <c r="F67" i="22" s="1"/>
  <c r="I67" i="22" s="1"/>
  <c r="K387" i="32"/>
  <c r="F65" i="22" s="1"/>
  <c r="F58" i="22"/>
  <c r="I58" i="22" s="1"/>
  <c r="K187" i="32"/>
  <c r="K188" i="32" s="1"/>
  <c r="F41" i="22" s="1"/>
  <c r="I41" i="22" s="1"/>
  <c r="K182" i="32"/>
  <c r="K183" i="32" s="1"/>
  <c r="F40" i="22" l="1"/>
  <c r="I40" i="22" s="1"/>
  <c r="I42" i="22"/>
  <c r="K23" i="32"/>
  <c r="F14" i="22" s="1"/>
  <c r="K13" i="32"/>
  <c r="F12" i="22" s="1"/>
  <c r="K60" i="32"/>
  <c r="F19" i="22" s="1"/>
  <c r="I35" i="22" l="1"/>
  <c r="F55" i="22"/>
  <c r="I34" i="22"/>
  <c r="I33" i="22" s="1"/>
  <c r="H15" i="22"/>
  <c r="E15" i="33" l="1"/>
  <c r="C17" i="33"/>
  <c r="G15" i="33"/>
  <c r="I55" i="22"/>
  <c r="F17" i="33" l="1"/>
  <c r="E17" i="33"/>
  <c r="I54" i="22"/>
  <c r="I53" i="22" s="1"/>
  <c r="C21" i="33" l="1"/>
  <c r="I15" i="22"/>
  <c r="G21" i="33" l="1"/>
  <c r="E21" i="33"/>
  <c r="H77" i="22"/>
  <c r="I77" i="22" s="1"/>
  <c r="H76" i="22"/>
  <c r="I76" i="22" s="1"/>
  <c r="H75" i="22"/>
  <c r="I75" i="22" s="1"/>
  <c r="H74" i="22"/>
  <c r="I74" i="22" s="1"/>
  <c r="H139" i="22"/>
  <c r="I139" i="22" s="1"/>
  <c r="I138" i="22" s="1"/>
  <c r="H66" i="22"/>
  <c r="H65" i="22"/>
  <c r="H62" i="22"/>
  <c r="I62" i="22" s="1"/>
  <c r="C13" i="33"/>
  <c r="H20" i="22"/>
  <c r="I20" i="22" s="1"/>
  <c r="H19" i="22"/>
  <c r="I19" i="22" s="1"/>
  <c r="H14" i="22"/>
  <c r="I14" i="22" s="1"/>
  <c r="H12" i="22"/>
  <c r="I12" i="22" s="1"/>
  <c r="I11" i="22" l="1"/>
  <c r="I73" i="22"/>
  <c r="C27" i="33" s="1"/>
  <c r="I57" i="22"/>
  <c r="C23" i="33" s="1"/>
  <c r="C41" i="33"/>
  <c r="G41" i="33" s="1"/>
  <c r="E13" i="33"/>
  <c r="F13" i="33"/>
  <c r="C19" i="33"/>
  <c r="I65" i="22"/>
  <c r="I18" i="22"/>
  <c r="C11" i="33" s="1"/>
  <c r="I66" i="22"/>
  <c r="I63" i="22" l="1"/>
  <c r="I140" i="22" s="1"/>
  <c r="G23" i="33"/>
  <c r="F23" i="33"/>
  <c r="F19" i="33"/>
  <c r="E19" i="33"/>
  <c r="G27" i="33"/>
  <c r="E27" i="33"/>
  <c r="C9" i="33"/>
  <c r="F27" i="33"/>
  <c r="E11" i="33"/>
  <c r="D11" i="33"/>
  <c r="D9" i="33" l="1"/>
  <c r="C25" i="33"/>
  <c r="C43" i="33" s="1"/>
  <c r="C7" i="32"/>
  <c r="G25" i="33" l="1"/>
  <c r="F25" i="33"/>
  <c r="I8" i="22"/>
  <c r="E49" i="7" l="1"/>
  <c r="D49" i="7"/>
  <c r="E43" i="7"/>
  <c r="D43" i="7"/>
  <c r="E34" i="7"/>
  <c r="D34" i="7"/>
  <c r="E19" i="7"/>
  <c r="D19" i="7"/>
  <c r="E51" i="7" l="1"/>
  <c r="F9" i="33"/>
  <c r="F11" i="33"/>
  <c r="D13" i="33"/>
  <c r="D19" i="33"/>
  <c r="E23" i="33" l="1"/>
  <c r="D23" i="33"/>
  <c r="H26" i="33" l="1"/>
</calcChain>
</file>

<file path=xl/sharedStrings.xml><?xml version="1.0" encoding="utf-8"?>
<sst xmlns="http://schemas.openxmlformats.org/spreadsheetml/2006/main" count="3376" uniqueCount="883">
  <si>
    <t>DATA:</t>
  </si>
  <si>
    <t>TABELA DE REFERÊNCIA:</t>
  </si>
  <si>
    <t>BDI:</t>
  </si>
  <si>
    <t>QUANT</t>
  </si>
  <si>
    <t>1.0</t>
  </si>
  <si>
    <t>SERVIÇOS PRELIMINARES</t>
  </si>
  <si>
    <t>1.1</t>
  </si>
  <si>
    <t>M2</t>
  </si>
  <si>
    <t>2.0</t>
  </si>
  <si>
    <t>2.1</t>
  </si>
  <si>
    <t>3.0</t>
  </si>
  <si>
    <t>3.1</t>
  </si>
  <si>
    <t>M3</t>
  </si>
  <si>
    <t>DESCRIÇÃO</t>
  </si>
  <si>
    <t>UND</t>
  </si>
  <si>
    <t>QUANT.</t>
  </si>
  <si>
    <t>TOTAL</t>
  </si>
  <si>
    <t>1.2</t>
  </si>
  <si>
    <t>M²</t>
  </si>
  <si>
    <t>1.3</t>
  </si>
  <si>
    <t>PINTURA</t>
  </si>
  <si>
    <t>3.2</t>
  </si>
  <si>
    <t>4.1</t>
  </si>
  <si>
    <t>5.1</t>
  </si>
  <si>
    <t>6.1</t>
  </si>
  <si>
    <t>6.2</t>
  </si>
  <si>
    <t>7.1</t>
  </si>
  <si>
    <t>INSTALAÇÕES ELÉTRICAS</t>
  </si>
  <si>
    <t>8.1</t>
  </si>
  <si>
    <t>9.1</t>
  </si>
  <si>
    <t>M</t>
  </si>
  <si>
    <t>7.2</t>
  </si>
  <si>
    <t>MEMÓRIA DE CÁLCULO</t>
  </si>
  <si>
    <t>ENCARGOS SOCIAIS:</t>
  </si>
  <si>
    <t xml:space="preserve">BDI: </t>
  </si>
  <si>
    <t>ENG. RESP.:</t>
  </si>
  <si>
    <t>CREA.:</t>
  </si>
  <si>
    <t>ALT.</t>
  </si>
  <si>
    <t>LARG.</t>
  </si>
  <si>
    <t>COMPR.</t>
  </si>
  <si>
    <t>DESC.</t>
  </si>
  <si>
    <t>QUANTIDADE TOTAL</t>
  </si>
  <si>
    <t>6.0</t>
  </si>
  <si>
    <t>4.0</t>
  </si>
  <si>
    <t>5.0</t>
  </si>
  <si>
    <t>7.0</t>
  </si>
  <si>
    <t>QUADRO DE COMPOSIÇÃO DA TAXA DE BDI</t>
  </si>
  <si>
    <t xml:space="preserve">MODALIDADE DE LICITAÇÃO:  </t>
  </si>
  <si>
    <t>1. CUSTO DIRETO DA OBRA (CD):</t>
  </si>
  <si>
    <t>2. COMPOSIÇÃO DO CUSTO INDIRETO (CI) QUE INCIDE SOBRE OS CUSTOS DIRETOS (CD)</t>
  </si>
  <si>
    <t>DISCRIMINAÇÃO DOS CUSTOS INDIRETOS (CI)</t>
  </si>
  <si>
    <t>PORCENTAGEM (%) ADOTADA</t>
  </si>
  <si>
    <r>
      <t xml:space="preserve">Custo de Administração Central  </t>
    </r>
    <r>
      <rPr>
        <b/>
        <sz val="10"/>
        <rFont val="Arial"/>
        <family val="2"/>
      </rPr>
      <t>(AC)</t>
    </r>
  </si>
  <si>
    <r>
      <t xml:space="preserve">Custo de Seguro </t>
    </r>
    <r>
      <rPr>
        <b/>
        <sz val="10"/>
        <rFont val="Arial"/>
        <family val="2"/>
      </rPr>
      <t>(S)</t>
    </r>
    <r>
      <rPr>
        <sz val="10"/>
        <rFont val="Arial"/>
        <family val="2"/>
      </rPr>
      <t xml:space="preserve"> e Garantia </t>
    </r>
    <r>
      <rPr>
        <b/>
        <sz val="10"/>
        <rFont val="Arial"/>
        <family val="2"/>
      </rPr>
      <t>(G)</t>
    </r>
  </si>
  <si>
    <r>
      <t xml:space="preserve">Custo de Margem de Incerteza do Empreendimento </t>
    </r>
    <r>
      <rPr>
        <b/>
        <sz val="10"/>
        <rFont val="Arial"/>
        <family val="2"/>
      </rPr>
      <t>(R)</t>
    </r>
  </si>
  <si>
    <r>
      <t xml:space="preserve">Despesas Financeiras </t>
    </r>
    <r>
      <rPr>
        <b/>
        <sz val="10"/>
        <rFont val="Arial"/>
        <family val="2"/>
      </rPr>
      <t>(DF)</t>
    </r>
  </si>
  <si>
    <t>3. COMPOSIÇÃO DO CUSTO INDIRETO (CI) QUE INCIDE SOBRE O PREÇO TOTAL DA OBRA (PT)</t>
  </si>
  <si>
    <r>
      <t xml:space="preserve">Custos Tributários - Total </t>
    </r>
    <r>
      <rPr>
        <b/>
        <sz val="10"/>
        <rFont val="Arial"/>
        <family val="2"/>
      </rPr>
      <t>(T)</t>
    </r>
  </si>
  <si>
    <t xml:space="preserve">           PIS</t>
  </si>
  <si>
    <t xml:space="preserve">           CONFINS</t>
  </si>
  <si>
    <t xml:space="preserve">           ISS</t>
  </si>
  <si>
    <t xml:space="preserve">           CPRB</t>
  </si>
  <si>
    <r>
      <t xml:space="preserve">Margem de Contribuição Bruta - Benefício ou Lucro - </t>
    </r>
    <r>
      <rPr>
        <b/>
        <sz val="10"/>
        <rFont val="Arial"/>
        <family val="2"/>
      </rPr>
      <t>(L)</t>
    </r>
  </si>
  <si>
    <t>Fórmula do BDI</t>
  </si>
  <si>
    <t>Onde:</t>
  </si>
  <si>
    <t>AC: Administração Central</t>
  </si>
  <si>
    <r>
      <rPr>
        <b/>
        <i/>
        <sz val="16"/>
        <rFont val="Arial"/>
        <family val="2"/>
      </rPr>
      <t xml:space="preserve">BDI </t>
    </r>
    <r>
      <rPr>
        <b/>
        <i/>
        <sz val="16"/>
        <rFont val="Calibri"/>
        <family val="2"/>
      </rPr>
      <t xml:space="preserve">= </t>
    </r>
    <r>
      <rPr>
        <b/>
        <i/>
        <u/>
        <sz val="16"/>
        <rFont val="Arial"/>
        <family val="2"/>
      </rPr>
      <t xml:space="preserve">(1 + AC + R + S + G)( 1 + DF)(1 + L) </t>
    </r>
    <r>
      <rPr>
        <b/>
        <i/>
        <sz val="16"/>
        <rFont val="Arial"/>
        <family val="2"/>
      </rPr>
      <t xml:space="preserve">   -  1</t>
    </r>
  </si>
  <si>
    <t>R: Corresponde aos Riscos</t>
  </si>
  <si>
    <t>S: taxa representativa de Seguros</t>
  </si>
  <si>
    <t>G: é a taxa que representa o ônus das garantias exigidas em edital;</t>
  </si>
  <si>
    <t>(1 - T)</t>
  </si>
  <si>
    <t>DF: é a taxa representativa das despesas financeiras;</t>
  </si>
  <si>
    <t>L: corresponde ao lucro/remuneração bruta do construtor</t>
  </si>
  <si>
    <t>I: é a taxa representativa dos tributos incidentes sobre o preço de venda (PIS, Cofins, CPRB e ISS).</t>
  </si>
  <si>
    <t>4. TAXA DE BDI:</t>
  </si>
  <si>
    <t xml:space="preserve">5. PREÇO TOTAL DA OBRA COM BDI(PT = CDx(1+BDI/100))  </t>
  </si>
  <si>
    <t xml:space="preserve">MODALIDADE DA LICITAÇÃO: </t>
  </si>
  <si>
    <t xml:space="preserve">ORÇAMENTISTA: </t>
  </si>
  <si>
    <t xml:space="preserve">DATA:  </t>
  </si>
  <si>
    <t>CUSTOS TRIBUTÁRIOS COM MATERIAL</t>
  </si>
  <si>
    <t>TIPO DE IMPOSTO</t>
  </si>
  <si>
    <t>LUCRO PRESUMIDO(%)</t>
  </si>
  <si>
    <t>PIS - Programa de Integração Social</t>
  </si>
  <si>
    <t>COFINS - Finaciamento da Seguridade Social</t>
  </si>
  <si>
    <t>ISS - Imposto sobre Serviço</t>
  </si>
  <si>
    <t xml:space="preserve">SUB-TOTAL </t>
  </si>
  <si>
    <t>CPRB</t>
  </si>
  <si>
    <t>TOTAL GERAL</t>
  </si>
  <si>
    <t>⁽*⁾ A taxa de incidência do ISS pode ser de 2% a 5%. Foi considerada a taxa cobrada pela PREFEITURA MUNICIPAL DE ITAMBÉ, ou seja, 5% sobre a mão-de-obra e considerada essa última 50% do custo total da obra, logo 5% x 50% = 2,5%.</t>
  </si>
  <si>
    <t>H</t>
  </si>
  <si>
    <t>Material</t>
  </si>
  <si>
    <t>SERVENTE COM ENCARGOS COMPLEMENTARES</t>
  </si>
  <si>
    <t>KG</t>
  </si>
  <si>
    <t xml:space="preserve"> TABELA DOS ENCARGOS SOCIAIS - NÃO DESONERADO</t>
  </si>
  <si>
    <t>GRUPO A - ENCARGOS PREVIDENCIÁRIOS</t>
  </si>
  <si>
    <t>ALÍQUOTA  %</t>
  </si>
  <si>
    <t>Código</t>
  </si>
  <si>
    <t>Descrição</t>
  </si>
  <si>
    <t>Horista</t>
  </si>
  <si>
    <t>Mensalista</t>
  </si>
  <si>
    <t>A1</t>
  </si>
  <si>
    <t>PREVIDENCIA SOCIAL (INSS)</t>
  </si>
  <si>
    <t>A2</t>
  </si>
  <si>
    <t xml:space="preserve">SESI </t>
  </si>
  <si>
    <t>A3</t>
  </si>
  <si>
    <t>SENAI</t>
  </si>
  <si>
    <t>A4</t>
  </si>
  <si>
    <t>INCRA</t>
  </si>
  <si>
    <t>A5</t>
  </si>
  <si>
    <t>SEBRAE</t>
  </si>
  <si>
    <t>A6</t>
  </si>
  <si>
    <t>SALÁRIO EDUCAÇÃO</t>
  </si>
  <si>
    <t>A7</t>
  </si>
  <si>
    <t>SEGURO CONTRA ACIDENTES DE TRABALHO</t>
  </si>
  <si>
    <t>A8</t>
  </si>
  <si>
    <t>FGTS</t>
  </si>
  <si>
    <t>A9</t>
  </si>
  <si>
    <t>SECONCI</t>
  </si>
  <si>
    <t>TOTAL DO GRUPO A</t>
  </si>
  <si>
    <t>GRUPO B - ENCARGOS TRABALHISTAS</t>
  </si>
  <si>
    <t>B1</t>
  </si>
  <si>
    <t>REPOUSO SEMANAL REMUNERADO</t>
  </si>
  <si>
    <t>Não incide</t>
  </si>
  <si>
    <t>B2</t>
  </si>
  <si>
    <t>FERIADO</t>
  </si>
  <si>
    <t>B3</t>
  </si>
  <si>
    <t>AUXÍLIO ENFERMIDADE</t>
  </si>
  <si>
    <t>B4</t>
  </si>
  <si>
    <t>13° SALÁRIO</t>
  </si>
  <si>
    <t>B5</t>
  </si>
  <si>
    <t>LICENÇA PATERNIDADE</t>
  </si>
  <si>
    <t>B6</t>
  </si>
  <si>
    <t>FALTAS JUSTIFICADAS</t>
  </si>
  <si>
    <t>B7</t>
  </si>
  <si>
    <t>DIAS DE CHUVA</t>
  </si>
  <si>
    <t>B8</t>
  </si>
  <si>
    <t>AUXÍLIO ACIDENTE DE TRABALHO</t>
  </si>
  <si>
    <t>B9</t>
  </si>
  <si>
    <t>FÉRIAS GOZADAS</t>
  </si>
  <si>
    <t>B10</t>
  </si>
  <si>
    <t>SALÁRIO MATERNIDADE</t>
  </si>
  <si>
    <t>TOTAL DO GRUPO B</t>
  </si>
  <si>
    <t>GRUPO C - OUTROS ENCARGOS TRABALHISTAS</t>
  </si>
  <si>
    <t>C1</t>
  </si>
  <si>
    <t>AVISO PRÉVIO INDENIZADO</t>
  </si>
  <si>
    <t>C2</t>
  </si>
  <si>
    <t>AVISO PRÉVIO TRABALHADO</t>
  </si>
  <si>
    <t>C3</t>
  </si>
  <si>
    <t>FÉRIAS INDENIZADAS</t>
  </si>
  <si>
    <t>C4</t>
  </si>
  <si>
    <t>DEPÓSITO RECISÃO SEM JUSTA CAUSA</t>
  </si>
  <si>
    <t>C5</t>
  </si>
  <si>
    <t>INDENIZAÇÃO ADICIONAL</t>
  </si>
  <si>
    <t>TOTAL DO GRUPO C</t>
  </si>
  <si>
    <t>GRUPO D - INCIDÊNCIA DO GRUPO A NO GRUPO B</t>
  </si>
  <si>
    <t>D1</t>
  </si>
  <si>
    <t xml:space="preserve">Reinsidência de A sobre B </t>
  </si>
  <si>
    <t>D2</t>
  </si>
  <si>
    <t>Reincidências de A-A9 sobre C3</t>
  </si>
  <si>
    <t>TOTAL DO GRUPO D</t>
  </si>
  <si>
    <t>TOTAL GERAL ……………………………</t>
  </si>
  <si>
    <t>2.2</t>
  </si>
  <si>
    <t>PEDREIRO COM ENCARGOS COMPLEMENTARES</t>
  </si>
  <si>
    <t>AREA TOTAL</t>
  </si>
  <si>
    <t>ELEVAÇÃO</t>
  </si>
  <si>
    <t>8.0</t>
  </si>
  <si>
    <t>PREFEITURA MUNICIPAL DE ITAMBÉ-PE</t>
  </si>
  <si>
    <t>PLANILHA ORÇAMENTÁRIA</t>
  </si>
  <si>
    <t>DADOS</t>
  </si>
  <si>
    <t>ENC. SOCIAIS:</t>
  </si>
  <si>
    <t>TOTAL (R$):</t>
  </si>
  <si>
    <t>FONTE</t>
  </si>
  <si>
    <t>CÓDIGO</t>
  </si>
  <si>
    <t>ITEM</t>
  </si>
  <si>
    <t>DESCRIÇÃO DO ITEM</t>
  </si>
  <si>
    <t>UNID</t>
  </si>
  <si>
    <t>PREÇO UNITÁRIO S/ BDI</t>
  </si>
  <si>
    <t>PREÇO UNITÁRIO C/ BDI</t>
  </si>
  <si>
    <t>PREÇO TOTAL</t>
  </si>
  <si>
    <t>COMPOSIÇÃO</t>
  </si>
  <si>
    <t>SINAPI</t>
  </si>
  <si>
    <t>REATERRO MANUAL DE VALAS COM COMPACTAÇÃO MECANIZADA. AF_04/2016</t>
  </si>
  <si>
    <t>UND.</t>
  </si>
  <si>
    <t>LIMPEZA FINAL DA OBRA</t>
  </si>
  <si>
    <t>REGULARIZAÇÃO E COMPACTAÇÃO DE SUBLEITO DE SOLO  PREDOMINANTEMENTE ARGILOSO. AF_11/2019</t>
  </si>
  <si>
    <t xml:space="preserve">TOTAL  </t>
  </si>
  <si>
    <t>PREFEITURA MUNICIPAL DE ITAMBÉ</t>
  </si>
  <si>
    <t>MOVIMENTO DE TERRA</t>
  </si>
  <si>
    <t>ESCAVAÇÃO MANUAL DE VALA COM PROFUNDIDADE MENOR OU IGUAL A 1,30 M. AF_02/2021</t>
  </si>
  <si>
    <t>FUNDAÇÕES</t>
  </si>
  <si>
    <t>9.2</t>
  </si>
  <si>
    <t>R$</t>
  </si>
  <si>
    <t>APLICAÇÃO MANUAL DE TINTA LÁTEX ACRÍLICA EM PAREDE EXTERNAS DE CASAS, DUAS DEMÃOS. AF_11/2016</t>
  </si>
  <si>
    <t>PLACA DA OBRA</t>
  </si>
  <si>
    <t>t</t>
  </si>
  <si>
    <t>PLACA DE OBRA (PARA CONSTRUCAO CIVIL) EM CHAPA GALVANIZADA *N. 22*, ADESIVADA, DE *2,0 X 1,125* M</t>
  </si>
  <si>
    <t>ALVENARIA DE VEDAÇÃO DE BLOCOS CERÂMICOS FURADOS NA HORIZONTAL DE 9X19X19CM (ESPESSURA 9CM) DE PAREDES COM ÁREA LÍQUIDA MAIOR OU IGUAL A 6M² COM VÃOS E ARGAMASSA DE ASSENTAMENTO COM PREPARO EM BETONEIRA. AF_06/2014</t>
  </si>
  <si>
    <t>TOTAL GERAL (R$):</t>
  </si>
  <si>
    <t xml:space="preserve">BDI EQUIP.: </t>
  </si>
  <si>
    <t>TAB. REFER.</t>
  </si>
  <si>
    <t>LARG. 1</t>
  </si>
  <si>
    <t>ALT</t>
  </si>
  <si>
    <t>COMP.</t>
  </si>
  <si>
    <t>ESPESSURA</t>
  </si>
  <si>
    <t>8.2</t>
  </si>
  <si>
    <t>9.0</t>
  </si>
  <si>
    <t>REFLETORES PARA ILUMINAÇÃO DO CAMPO</t>
  </si>
  <si>
    <t>REVESTIMENTO DE PAREDES</t>
  </si>
  <si>
    <t>MASSA ÚNICA, PARA RECEBIMENTO DE PINTURA, EM ARGAMASSA TRAÇO 1:2:8, PREPARO MECÂNICO COM BETONEIRA 400L, APLICADA MANUALMENTE EM FACES INTERNAS DE PAREDES, ESPESSURA DE 20MM, COM EXECUÇÃO DE TALISCAS. AF_06/2014</t>
  </si>
  <si>
    <t>CHAPISCO APLICADO EM ALVENARIAS E ESTRUTURAS DE CONCRETO INTERNAS, COM COLHER DE PEDREIRO.  ARGAMASSA TRAÇO 1:3 COM PREPARO MANUAL. AF_06/2014</t>
  </si>
  <si>
    <t>APLICAÇÃO MANUAL DE FUNDO SELADOR ACRÍLICO EM PAREDES EXTERNAS DE CASAS. AF_06/2014</t>
  </si>
  <si>
    <t>8.3</t>
  </si>
  <si>
    <t>8.4</t>
  </si>
  <si>
    <t>8.5</t>
  </si>
  <si>
    <t>PINTURA COM TINTA ALQUÍDICA DE ACABAMENTO (ESMALTE SINTÉTICO BRILHANTE) APLICADA A ROLO OU PINCEL SOBRE SUPERFÍCIES METÁLICAS (EXCETO PERFIL) EXECUTADO EM OBRA (POR DEMÃO). AF_01/2020</t>
  </si>
  <si>
    <t>9.3</t>
  </si>
  <si>
    <t>9.4</t>
  </si>
  <si>
    <t>10.1</t>
  </si>
  <si>
    <t>10.2</t>
  </si>
  <si>
    <t>10.3</t>
  </si>
  <si>
    <t>11.1</t>
  </si>
  <si>
    <t>11.2</t>
  </si>
  <si>
    <t>12.1</t>
  </si>
  <si>
    <t>13.1</t>
  </si>
  <si>
    <t>12.2</t>
  </si>
  <si>
    <t>PISO</t>
  </si>
  <si>
    <t>1.4</t>
  </si>
  <si>
    <t>14.1</t>
  </si>
  <si>
    <t>WEVERSON RODRIGO DA SILVA</t>
  </si>
  <si>
    <t>1619114208</t>
  </si>
  <si>
    <t>15.1</t>
  </si>
  <si>
    <r>
      <t xml:space="preserve">CRONOGRAMA DE ACOMPANHAMENTO FÍSICO-FINANCEIRO
</t>
    </r>
    <r>
      <rPr>
        <b/>
        <sz val="18"/>
        <rFont val="Arial Narrow"/>
        <family val="2"/>
      </rPr>
      <t>(REFORMA DO CENTRO CULTURAL RAC)</t>
    </r>
  </si>
  <si>
    <t>INÍCIO (O.S.)</t>
  </si>
  <si>
    <t>1º</t>
  </si>
  <si>
    <t>2º</t>
  </si>
  <si>
    <t>3º</t>
  </si>
  <si>
    <t>4º</t>
  </si>
  <si>
    <t>TOTAL DA OBRA C/ BDI</t>
  </si>
  <si>
    <t>MÊS 01</t>
  </si>
  <si>
    <t>MÊS 02</t>
  </si>
  <si>
    <t>MÊS 03</t>
  </si>
  <si>
    <t>MÊS 04</t>
  </si>
  <si>
    <t>A DEFINIR</t>
  </si>
  <si>
    <t>Localização: ITAMBÉ-PE</t>
  </si>
  <si>
    <t>DEMOLIÇÃO DE ALVENARIA DE TIJOLO MACIÇO, DE FORMA MANUAL, SEM REAPROVEITAMENTO. AF_12/2017</t>
  </si>
  <si>
    <t>BANH. ANTIGOS</t>
  </si>
  <si>
    <t>Demolição de reboco</t>
  </si>
  <si>
    <t>Data</t>
  </si>
  <si>
    <t>Estado</t>
  </si>
  <si>
    <t>Sergipe</t>
  </si>
  <si>
    <t>Tipo</t>
  </si>
  <si>
    <t>Demolições / Remoções</t>
  </si>
  <si>
    <t>Unidade</t>
  </si>
  <si>
    <t>m²</t>
  </si>
  <si>
    <t>Valor sem Desoneração</t>
  </si>
  <si>
    <t>codigo</t>
  </si>
  <si>
    <t>Coeficiente</t>
  </si>
  <si>
    <t>C</t>
  </si>
  <si>
    <t>Provisórios</t>
  </si>
  <si>
    <t>h</t>
  </si>
  <si>
    <t xml:space="preserve"> 0,5</t>
  </si>
  <si>
    <t>I</t>
  </si>
  <si>
    <t xml:space="preserve"> 00006111 </t>
  </si>
  <si>
    <t>SERVENTE DE OBRAS</t>
  </si>
  <si>
    <t>Mão de Obra</t>
  </si>
  <si>
    <t>Composição 01</t>
  </si>
  <si>
    <t>DEMOLIÇÃO DE REBOCO</t>
  </si>
  <si>
    <t>Diversos</t>
  </si>
  <si>
    <t>m³</t>
  </si>
  <si>
    <t>Locação de caixa coletora de entulho capacidade 5 m³ (Local: Aracaju)</t>
  </si>
  <si>
    <t>Serviços</t>
  </si>
  <si>
    <t>un</t>
  </si>
  <si>
    <t xml:space="preserve"> 250,00</t>
  </si>
  <si>
    <t xml:space="preserve"> 0,2</t>
  </si>
  <si>
    <t>Composição 02</t>
  </si>
  <si>
    <t>Retirada de entulho da obra utilizando caixa coletora capacidade 5m3</t>
  </si>
  <si>
    <t>RETIRADA DE ENTULHO DA OBRA UTILIZANDO CAIXA COLETORA CAPACIDADE 5M3</t>
  </si>
  <si>
    <t xml:space="preserve">DEMOLIÇÃO DE PAREDES </t>
  </si>
  <si>
    <t>DESC</t>
  </si>
  <si>
    <t>APLICAÇÃO E LIXAMENTO DE MASSA LÁTEX EM PAREDES, DUAS DEMÃOS. AF_06/2014</t>
  </si>
  <si>
    <t>APLICAÇÃO MANUAL DE PINTURA COM TINTA LÁTEX ACRÍLICA EM PAREDES, DUAS DEMÃOS. AF_06/2014</t>
  </si>
  <si>
    <t>COBERTA</t>
  </si>
  <si>
    <t>m</t>
  </si>
  <si>
    <t xml:space="preserve"> 1,0</t>
  </si>
  <si>
    <t xml:space="preserve"> 3,75</t>
  </si>
  <si>
    <t>CARPINTEIRO DE FORMAS</t>
  </si>
  <si>
    <t>Composição 03</t>
  </si>
  <si>
    <t>TELHAMENTO COM TELHA METÁLICA TERMOACÚSTICA E = 30 MM, COM ATÉ 2 ÁGUAS, INCLUSO IÇAMENTO. AF_07/2019</t>
  </si>
  <si>
    <t>TRAMA DE AÇO COMPOSTA POR TERÇAS PARA TELHADOS DE ATÉ 2 ÁGUAS PARA TELHA ONDULADA DE FIBROCIMENTO, METÁLICA, PLÁSTICA OU TERMOACÚSTICA, INCLUSO TRANSPORTE VERTICAL. AF_07/2019</t>
  </si>
  <si>
    <t>ESQUADRIAS DE ALUMINIO</t>
  </si>
  <si>
    <t xml:space="preserve"> 88315 </t>
  </si>
  <si>
    <t>SERRALHEIRO COM ENCARGOS COMPLEMENTARES</t>
  </si>
  <si>
    <t>SEDI - SERVIÇOS DIVERSOS</t>
  </si>
  <si>
    <t xml:space="preserve"> 1,876</t>
  </si>
  <si>
    <t xml:space="preserve"> 88251 </t>
  </si>
  <si>
    <t>AUXILIAR DE SERRALHEIRO COM ENCARGOS COMPLEMENTARES</t>
  </si>
  <si>
    <t xml:space="preserve"> 008464 </t>
  </si>
  <si>
    <t>CAIXILHO COURTINWALL ALUMINIO ANODIZADO C28 NATURAL</t>
  </si>
  <si>
    <t>Composição 04</t>
  </si>
  <si>
    <t>Pernambuco</t>
  </si>
  <si>
    <t>Rufo de concreto armado fck=20mpa l=30cm e h=5cm</t>
  </si>
  <si>
    <t>Complementos</t>
  </si>
  <si>
    <t>Aço CA - 50 Ø 6,3 a 12,5mm, inclusive corte, dobragem, montagem e colocacao de ferragens nas formas, para superestruturas e fundações - R1</t>
  </si>
  <si>
    <t>Armaduras Convencionais</t>
  </si>
  <si>
    <t>kg</t>
  </si>
  <si>
    <t xml:space="preserve"> 0,4</t>
  </si>
  <si>
    <t xml:space="preserve"> 0,01</t>
  </si>
  <si>
    <t xml:space="preserve"> 00000367 </t>
  </si>
  <si>
    <t>AREIA GROSSA - POSTO JAZIDA/FORNECEDOR (RETIRADO NA JAZIDA, SEM TRANSPORTE)</t>
  </si>
  <si>
    <t xml:space="preserve"> 0,001</t>
  </si>
  <si>
    <t xml:space="preserve"> 00001379 </t>
  </si>
  <si>
    <t xml:space="preserve"> 5,0</t>
  </si>
  <si>
    <t xml:space="preserve"> 00004721 </t>
  </si>
  <si>
    <t>PEDRA BRITADA N. 1 (9,5 a 19 MM) POSTO PEDREIRA/FORNECEDOR, SEM FRETE</t>
  </si>
  <si>
    <t xml:space="preserve"> 0,013</t>
  </si>
  <si>
    <t xml:space="preserve"> 00010567 </t>
  </si>
  <si>
    <t>TABUA *2,5 X 23* CM EM PINUS, MISTA OU EQUIVALENTE DA REGIAO - BRUTA</t>
  </si>
  <si>
    <t xml:space="preserve"> 0,035</t>
  </si>
  <si>
    <t xml:space="preserve"> 00043132 </t>
  </si>
  <si>
    <t>ARAME RECOZIDO 16 BWG, D = 1,65 MM (0,016 KG/M) OU 18 BWG, D = 1,25 MM (0,01 KG/M)</t>
  </si>
  <si>
    <t xml:space="preserve"> 0,078</t>
  </si>
  <si>
    <t>Composição 05</t>
  </si>
  <si>
    <t>RUFO DE CONCRETO ARMADO FCK=20MPA L=30CM E H=5CM</t>
  </si>
  <si>
    <t xml:space="preserve"> 88309 </t>
  </si>
  <si>
    <t xml:space="preserve"> 88316 </t>
  </si>
  <si>
    <t>Composição 06</t>
  </si>
  <si>
    <t>IMPERMEABILIZAÇÃO DE SUPERFÍCIE COM MANTA ASFÁLTICA, UMA CAMADA, INCLUSIVE APLICAÇÃO DE PRIMER ASFÁLTICO, E=3MM. AF_06/2018</t>
  </si>
  <si>
    <t>TAPUME COM COMPENSADO DE MADEIRA. AF_05/2018</t>
  </si>
  <si>
    <t>CONCRETO MAGRO PARA LASTRO, TRAÇO 1:4,5:4,5 (EM MASSA SECA DE CIMENTO/ AREIA MÉDIA/ BRITA 1) - PREPARO MECÂNICO COM BETONEIRA 400 L. AF_05/2021</t>
  </si>
  <si>
    <t>ALVENARIA DE EMBASAMENTO COM BLOCO ESTRUTURAL DE CERÂMICA, DE 14X19X29CM E ARGAMASSA DE ASSENTAMENTO COM PREPARO EM BETONEIRA. AF_05/2020</t>
  </si>
  <si>
    <t>3.3</t>
  </si>
  <si>
    <t>IMPERMEABILIZAÇÃO DE SUPERFÍCIE COM EMULSÃO ASFÁLTICA, 2 DEMÃOS AF_06/2018</t>
  </si>
  <si>
    <t>PONTO DE TOMADA RESIDENCIAL INCLUINDO TOMADA 10A/250V, CAIXA ELÉTRICA, ELETRODUTO, CABO, RASGO, QUEBRA E CHUMBAMENTO. AF_01/2016</t>
  </si>
  <si>
    <t>INTERRUPTOR SIMPLES (1 MÓDULO) COM 1 TOMADA DE EMBUTIR 2P+T 10 A, INCLUINDO SUPORTE E PLACA - FORNECIMENTO E INSTALAÇÃO. AF_12/2015</t>
  </si>
  <si>
    <t>CAIXA ACUSTICA QUADRADA EM ABS, TELA DE ALUMINIO MICROPERFURADA, PINTURA ELETROSTATICA C/POLIESTER, WOOFER COAXIAL 6" C/CARCAÇA DE ALUMINIO. POTENCIA 100W</t>
  </si>
  <si>
    <t>PONTO DE ILUMINAÇÃO RESIDENCIAL INCLUINDO INTERRUPTOR PARALELO, CAIXA ELÉTRICA, ELETRODUTO, CABO, RASGO, QUEBRA E CHUMBAMENTO (EXCLUINDO LUMINÁRIA E LÂMPADA). AF_01/2016</t>
  </si>
  <si>
    <t>PONTO PARA CABEAMENTO ESTRUTURADO EMBUTIDO, COM ELETRODUTO PVC RÍGIDO  Ø 3/4" C/CABO UTP 4 PARES CAT. 5E</t>
  </si>
  <si>
    <t>Ponto para cabeamento estruturado embutido, com eletroduto pvc rígido  Ø 3/4" c/cabo UTP 4 pares cat. 5e</t>
  </si>
  <si>
    <t>Pontos de Suprimento de Lógica</t>
  </si>
  <si>
    <t>Fornecimento e lançamento de cabo utp 4 pares cat 5e</t>
  </si>
  <si>
    <t xml:space="preserve"> 12,0</t>
  </si>
  <si>
    <t>Fornecimento e instalação de conector rj 45 fêmea cat 5e (krone ou similar)</t>
  </si>
  <si>
    <t xml:space="preserve"> 3,0</t>
  </si>
  <si>
    <t xml:space="preserve"> 6,0</t>
  </si>
  <si>
    <t>Tomada para lógica, rj45, com placa</t>
  </si>
  <si>
    <t xml:space="preserve"> 27,00</t>
  </si>
  <si>
    <t>CAIXA DE PASSAGEM, EM PVC, DE 4" X 2", PARA ELETRODUTO FLEXIVEL CORRUGADO</t>
  </si>
  <si>
    <t>UN</t>
  </si>
  <si>
    <t>ELETRICISTA</t>
  </si>
  <si>
    <t>Composição 07</t>
  </si>
  <si>
    <t>Caixa acustica quadrada em ABS, tela de aluminio microperfurada, pintura eletrostatica c/poliester, Woofer coaxial 6" c/carcaça de aluminio. potencia 100W</t>
  </si>
  <si>
    <t xml:space="preserve"> 0,3</t>
  </si>
  <si>
    <t xml:space="preserve"> 9325 </t>
  </si>
  <si>
    <t>Caixa acustica quadrada em ABS, tela de aluminio microperfurada, pintura eletrostatica c/poliester, Woofer coaxial 6" c/carcaça de aluminio. potencia 100W Caixa acustica quadrada em ABS, tela de aluminio microperfurada, pintura eletrostatica c/poliester, Woofer coaxial 6" c/carcaça de aluminio, potencia 100W</t>
  </si>
  <si>
    <t xml:space="preserve"> 490,00</t>
  </si>
  <si>
    <t>Composição 08</t>
  </si>
  <si>
    <t>LÂMPADA COMPACTA DE LED 10 W, BASE E27 - FORNECIMENTO E INSTALAÇÃO. AF_02/2020</t>
  </si>
  <si>
    <t>LUMINÁRIA ARANDELA TIPO TARTARUGA, DE SOBREPOR, COM 1 LÂMPADA LED DE 6 W, SEM REATOR - FORNECIMENTO E INSTALAÇÃO. AF_02/2020</t>
  </si>
  <si>
    <t xml:space="preserve"> 2,0</t>
  </si>
  <si>
    <t>Composição 09</t>
  </si>
  <si>
    <t>QUADRO DE DISTRIBUIÇÃO DE ENERGIA EM CHAPA DE AÇO GALVANIZADO, DE EMBUTIR, COM BARRAMENTO TRIFÁSICO, PARA 24 DISJUNTORES DIN 100A - FORNECIMENTO E INSTALAÇÃO. AF_10/2020</t>
  </si>
  <si>
    <t>Composição 10</t>
  </si>
  <si>
    <t>PISO EM CONCRETO 20 MPA PREPARO MECÂNICO, ESPESSURA 7CM. AF_09/2020</t>
  </si>
  <si>
    <t>9.5</t>
  </si>
  <si>
    <t>9.6</t>
  </si>
  <si>
    <t>PISO - PISOS</t>
  </si>
  <si>
    <t xml:space="preserve"> 87298 </t>
  </si>
  <si>
    <t>ARGAMASSA TRAÇO 1:3 (EM VOLUME DE CIMENTO E AREIA MÉDIA ÚMIDA) PARA CONTRAPISO, PREPARO MECÂNICO COM BETONEIRA 400 L. AF_08/2019</t>
  </si>
  <si>
    <t xml:space="preserve"> 0,0166</t>
  </si>
  <si>
    <t xml:space="preserve"> 0,551</t>
  </si>
  <si>
    <t xml:space="preserve"> 0,275</t>
  </si>
  <si>
    <t xml:space="preserve"> 95276 </t>
  </si>
  <si>
    <t>POLIDORA DE PISO (POLITRIZ), PESO DE 100KG, DIÂMETRO 450 MM, MOTOR ELÉTRICO, POTÊNCIA 4 HP - CHP DIURNO. AF_09/2016</t>
  </si>
  <si>
    <t>CHOR - CUSTOS HORÁRIOS DE MÁQUINAS E EQUIPAMENTOS</t>
  </si>
  <si>
    <t>CHP</t>
  </si>
  <si>
    <t xml:space="preserve"> 0,123</t>
  </si>
  <si>
    <t xml:space="preserve"> 95277 </t>
  </si>
  <si>
    <t>POLIDORA DE PISO (POLITRIZ), PESO DE 100KG, DIÂMETRO 450 MM, MOTOR ELÉTRICO, POTÊNCIA 4 HP - CHI DIURNO. AF_09/2016</t>
  </si>
  <si>
    <t>CHI</t>
  </si>
  <si>
    <t xml:space="preserve"> 0,428</t>
  </si>
  <si>
    <t xml:space="preserve"> 00003671 </t>
  </si>
  <si>
    <t>JUNTA PLASTICA DE DILATACAO PARA PISOS, COR CINZA, 17 X 3 MM (ALTURA X ESPESSURA)</t>
  </si>
  <si>
    <t xml:space="preserve"> 1,67</t>
  </si>
  <si>
    <t xml:space="preserve"> 00004824 </t>
  </si>
  <si>
    <t>GRANILHA/ GRANA/ PEDRISCO OU AGREGADO EM MARMORE/ GRANITO/ QUARTZO E CALCARIO, PRETO, CINZA, PALHA OU BRANCO</t>
  </si>
  <si>
    <t xml:space="preserve"> 23,24</t>
  </si>
  <si>
    <t>Composição 11</t>
  </si>
  <si>
    <t>PISO EM GRANILITE, MARMORITE OU GRANITINA EM AMBIENTES INTERNOS.</t>
  </si>
  <si>
    <t>INSTALAÇÕES HIDROSSANITÁRIAS</t>
  </si>
  <si>
    <t>PONTO DE CONSUMO TERMINAL DE ÁGUA FRIA (SUBRAMAL) COM TUBULAÇÃO DE PVC, DN 25 MM, INSTALADO EM RAMAL DE ÁGUA, INCLUSOS RASGO E CHUMBAMENTO EM ALVENARIA. AF_12/2014</t>
  </si>
  <si>
    <t>Ponto de esgoto com tubo de pvc rígido soldável de Ø 100 mm (vaso sanitário)</t>
  </si>
  <si>
    <t>Tubos e Conexões de PVC Rígido Soldável para Esgoto</t>
  </si>
  <si>
    <t>pt</t>
  </si>
  <si>
    <t xml:space="preserve"> 0,015</t>
  </si>
  <si>
    <t xml:space="preserve"> 00000013 </t>
  </si>
  <si>
    <t>ESTOPA</t>
  </si>
  <si>
    <t xml:space="preserve"> 0,05</t>
  </si>
  <si>
    <t>ENCANADOR OU BOMBEIRO HIDRAULICO</t>
  </si>
  <si>
    <t xml:space="preserve"> 00003520 </t>
  </si>
  <si>
    <t>JOELHO PVC, SOLDAVEL, PB, 90 GRAUS, DN 100 MM, PARA ESGOTO PREDIAL</t>
  </si>
  <si>
    <t xml:space="preserve"> 00009836 </t>
  </si>
  <si>
    <t>TUBO PVC  SERIE NORMAL, DN 100 MM, PARA ESGOTO  PREDIAL (NBR 5688)</t>
  </si>
  <si>
    <t xml:space="preserve"> 4,0</t>
  </si>
  <si>
    <t xml:space="preserve"> 00010908 </t>
  </si>
  <si>
    <t>JUNCAO DE REDUCAO INVERTIDA, PVC SOLDAVEL, 100 X 50 MM, SERIE NORMAL PARA ESGOTO PREDIAL</t>
  </si>
  <si>
    <t>Composição 12</t>
  </si>
  <si>
    <t>PONTO DE ESGOTO COM TUBO DE PVC RÍGIDO SOLDÁVEL DE Ø 100 MM (VASO SANITÁRIO)</t>
  </si>
  <si>
    <t>Ponto de esgoto com tubo de pvc rígido soldável de  Ø 50 mm (pias de cozinha, máquinas de lavar, etc...)</t>
  </si>
  <si>
    <t xml:space="preserve"> 00003518 </t>
  </si>
  <si>
    <t>JOELHO PVC, SOLDAVEL, PB, 45 GRAUS, DN 50 MM, PARA ESGOTO PREDIAL</t>
  </si>
  <si>
    <t xml:space="preserve"> 00007097 </t>
  </si>
  <si>
    <t>TE SANITARIO, PVC, DN 50 X 50 MM, SERIE NORMAL, PARA ESGOTO PREDIAL</t>
  </si>
  <si>
    <t xml:space="preserve"> 00009838 </t>
  </si>
  <si>
    <t>TUBO PVC SERIE NORMAL, DN 50 MM, PARA ESGOTO PREDIAL (NBR 5688)</t>
  </si>
  <si>
    <t xml:space="preserve"> 8,0</t>
  </si>
  <si>
    <t>Composição 13</t>
  </si>
  <si>
    <t>PONTO DE ESGOTO COM TUBO DE PVC RÍGIDO SOLDÁVEL DE  Ø 50 MM (PIAS DE COZINHA, MÁQUINAS DE LAVAR, ETC...)</t>
  </si>
  <si>
    <t>Ponto de esgoto com tubo de pvc rígido soldável de  Ø 40 mm (lavatórios, mictórios, ralos sifonados, etc...)</t>
  </si>
  <si>
    <t xml:space="preserve"> 0,65</t>
  </si>
  <si>
    <t xml:space="preserve"> 0,039</t>
  </si>
  <si>
    <t xml:space="preserve"> 00003516 </t>
  </si>
  <si>
    <t>JOELHO PVC, SOLDAVEL, BB, 45 GRAUS, DN 40 MM, PARA ESGOTO PREDIAL</t>
  </si>
  <si>
    <t xml:space="preserve"> 00003517 </t>
  </si>
  <si>
    <t>JOELHO PVC, SOLDAVEL, BB, 90 GRAUS, DN 40 MM, PARA ESGOTO PREDIAL</t>
  </si>
  <si>
    <t xml:space="preserve"> 00009835 </t>
  </si>
  <si>
    <t>TUBO PVC  SERIE NORMAL, DN 40 MM, PARA ESGOTO  PREDIAL (NBR 5688)</t>
  </si>
  <si>
    <t>Composição 14</t>
  </si>
  <si>
    <t>PONTO DE ESGOTO COM TUBO DE PVC RÍGIDO SOLDÁVEL DE  Ø 40 MM (LAVATÓRIOS, MICTÓRIOS, RALOS SIFONADOS, ETC...)</t>
  </si>
  <si>
    <t>10.4</t>
  </si>
  <si>
    <t>REGISTRO DE GAVETA BRUTO, LATÃO, ROSCÁVEL, 3/4", COM ACABAMENTO E CANOPLA CROMADOS. FORNECIDO E INSTALADO EM RAMAL DE ÁGUA. AF_12/2014</t>
  </si>
  <si>
    <t>REGISTRO DE PRESSÃO BRUTO, LATÃO, ROSCÁVEL, 3/4", COM ACABAMENTO E CANOPLA CROMADOS. FORNECIDO E INSTALADO EM RAMAL DE ÁGUA. AF_12/2014</t>
  </si>
  <si>
    <t>CAIXA ENTERRADA DISTRIBUIDORA DE VAZÃO (SUMIDOUROS MÚLTIPLOS), RETANGULAR, EM CONCRETO PRÉ-MOLDADO, DIMENSÕES INTERNAS: 0,60 X 0,60 X 0,50 M. AF_12/2020</t>
  </si>
  <si>
    <t>CAIXA D´ÁGUA EM POLIETILENO, 1000 LITROS (INCLUSOS TUBOS, CONEXÕES E TORNEIRA DE BÓIA) - FORNECIMENTO E INSTALAÇÃO. AF_06/2021</t>
  </si>
  <si>
    <t>Composição 15</t>
  </si>
  <si>
    <t>LOUÇAS E METAIS</t>
  </si>
  <si>
    <t>VASO SANITÁRIO SIFONADO COM CAIXA ACOPLADA LOUÇA BRANCA - FORNECIMENTO E INSTALAÇÃO. AF_01/2020</t>
  </si>
  <si>
    <t>VASO SANITARIO SIFONADO CONVENCIONAL PARA PCD SEM FURO FRONTAL COM LOUÇA BRANCA SEM ASSENTO, INCLUSO CONJUNTO DE LIGAÇÃO PARA BACIA SANITÁRIA AJUSTÁVEL - FORNECIMENTO E INSTALAÇÃO. AF_01/2020</t>
  </si>
  <si>
    <t>CHUVEIRO ELÉTRICO COMUM CORPO PLÁSTICO, TIPO DUCHA  FORNECIMENTO E INSTALAÇÃO. AF_01/2020</t>
  </si>
  <si>
    <t>11.3</t>
  </si>
  <si>
    <t>BANCADA GRANITO CINZA 150 X 60 CM, COM CUBA DE EMBUTIR DE AÇO, VÁLVULA AMERICANA EM METAL, SIFÃO FLEXÍVEL EM PVC, ENGATE FLEXÍVEL 30 CM, TORNEIRA CROMADA LONGA, DE PAREDE, 1/2 OU 3/4, P/ COZINHA, PADRÃO POPULAR - FORNEC. E INSTALAÇÃO. AF_01/2020</t>
  </si>
  <si>
    <t>11.4</t>
  </si>
  <si>
    <t>LAVATÓRIO LOUÇA BRANCA COM COLUNA, 45 X 55CM OU EQUIVALENTE, PADRÃO MÉDIO, INCLUSO SIFÃO TIPO GARRAFA, VÁLVULA E ENGATE FLEXÍVEL DE 40CM EM METAL CROMADO, COM TORNEIRA CROMADA DE MESA, PADRÃO MÉDIO - FORNECIMENTO E INSTALAÇÃO. AF_01/2020</t>
  </si>
  <si>
    <t>11.5</t>
  </si>
  <si>
    <t>ESQUADRIAS</t>
  </si>
  <si>
    <t>PORTA EM MADEIRA DE LEI (1.20 x 3.05)M, COM APLICAÇÃO DE SELADOR E VERNIZ EXTERIOR NA COR NATURAL INCLUSIVE BANDEIRA FIXA DE 65 CM EM MADEIRA DE LEI  COM VIDRO FANTASIA, ESPESSURA 4mm.</t>
  </si>
  <si>
    <t>PORTA EM MADEIRA DE LEI (1.46 x 2.55)M, COM APLICAÇÃO DE SELADOR E VERNIZ EXTERIOR NA COR NATURAL INCLUSIVE BANDEIRA FIXA EM SEMI-CIRCULO DE RAIO DE 55 CM EM MADEIRA DE LEI  COM VIDRO FANTASIA, ESPESSURA 4mm.</t>
  </si>
  <si>
    <t>PORTA EM MADEIRA DE LEI (1.10 x 2.75)M, COM APLICAÇÃO DE SELADOR E VERNIZ EXTERIOR NA COR NATURAL, TIPO CAMARÃO, COM 4 FOLHAS</t>
  </si>
  <si>
    <t>12.3</t>
  </si>
  <si>
    <t>12.4</t>
  </si>
  <si>
    <t>12.5</t>
  </si>
  <si>
    <t>PONTO DE TOMADA 3P PARA AR CONDICIONADO ATÉ 3000 VA, COM ELETRODUTO DE PVC RÍGIDO EMBUTIDO Ø 3/4", INCLUINDO CONJUNTO ASTOP/30A-220V, INCLUSIVE ATERRAMENTO</t>
  </si>
  <si>
    <t>16.1</t>
  </si>
  <si>
    <t>DIVERSOS</t>
  </si>
  <si>
    <t>Composição 16</t>
  </si>
  <si>
    <t>LIXEIRA EM AÇO INOX COM PEDAL, MAXROLL, REF 42761, OU SIMILAR CAPCIDADE 5 L</t>
  </si>
  <si>
    <t>13.2</t>
  </si>
  <si>
    <t>14.2</t>
  </si>
  <si>
    <t>Ponto de tomada 3p para ar condicionado até 3000 va, com eletroduto de pvc rígido embutido  Ø 3/4", incluindo conjunto astop/30a-220v, inclusive aterramento</t>
  </si>
  <si>
    <t>Conversão InfoWOrca</t>
  </si>
  <si>
    <t xml:space="preserve"> 00000944 </t>
  </si>
  <si>
    <t>FIO DE COBRE, SOLIDO, CLASSE 1, ISOLACAO EM PVC/A, ANTICHAMA BWF-B, 450/750V, SECAO NOMINAL 4 MM2</t>
  </si>
  <si>
    <t xml:space="preserve"> 17,0</t>
  </si>
  <si>
    <t xml:space="preserve"> 00002674 </t>
  </si>
  <si>
    <t>ELETRODUTO DE PVC RIGIDO ROSCAVEL DE 3/4 ", SEM LUVA</t>
  </si>
  <si>
    <t xml:space="preserve"> 9,0</t>
  </si>
  <si>
    <t xml:space="preserve"> 00012118 </t>
  </si>
  <si>
    <t>KIT DE PROTECAO ARSTOP PARA AR CONDICIONADO, TOMADA PADRAO 2P+T 20 A, COM DISJUNTOR UNIPOLAR DIN 20A</t>
  </si>
  <si>
    <t xml:space="preserve"> 00020111 </t>
  </si>
  <si>
    <t>FITA ISOLANTE ADESIVA ANTICHAMA, USO ATE 750 V, EM ROLO DE 19 MM X 20 M</t>
  </si>
  <si>
    <t xml:space="preserve"> 0,15</t>
  </si>
  <si>
    <t>Composição 17</t>
  </si>
  <si>
    <t>ESQV - ESQUADRIAS/FERRAGENS/VIDROS</t>
  </si>
  <si>
    <t>BATENTE PARA PORTA DE MADEIRA, FIXAÇÃO COM ARGAMASSA, PADRÃO POPULAR. FORNECIMENTO E INSTALAÇÃO. AF_12/2019_P</t>
  </si>
  <si>
    <t>ALIZAR DE 5X1,5CM PARA PORTA FIXADO COM PREGOS, PADRÃO POPULAR - FORNECIMENTO E INSTALAÇÃO. AF_12/2019</t>
  </si>
  <si>
    <t xml:space="preserve"> 10,0</t>
  </si>
  <si>
    <t>PORTA EM MADEIRA DE LEI (1.20 x 3.05)M, COM APLICAÇÃO DE SELADOR E VERNIZ EXTERIOR NA COR NATURAL INCLUSIVE BANDEIRA FIXA DE 65 CM EM MADEIRA DE LEI  COM VIDRO FANTASIA, ESPESSURA 4mm, FORNECEIMENTO E INSTALAÇÃO</t>
  </si>
  <si>
    <t>PORTA EM MADEIRA DE LEI (1.20 x 3.05)M, COM APLICAÇÃO DE SELADOR E VERNIZ EXTERIOR NA COR NATURAL INCLUSIVE BANDEIRA FIXA DE 65 CM EM MADEIRA DE LEI  COM VIDRO FANTASIA, ESPESSURA 4mm</t>
  </si>
  <si>
    <t>PORTA EM MADEIRA DE LEI (1.46 x 2.55)M, COM APLICAÇÃO DE SELADOR E VERNIZ EXTERIOR NA COR NATURAL INCLUSIVE BANDEIRA FIXA EM SEMI-CIRCULO DE RAIO DE 55 CM EM MADEIRA DE LEI  COM VIDRO FANTASIA, ESPESSURA 4mm. FORNECIMENTO E INSTALAÇÃO</t>
  </si>
  <si>
    <t>Esquadrias de Madeira</t>
  </si>
  <si>
    <t xml:space="preserve"> 1903 </t>
  </si>
  <si>
    <t>Argamassa cimento e areia traço t-1 (1:3) - 1 saco cimento 50kg / 3 padiolas areia dim. 0.35 x 0.45 x 0.23 m - Confecção mecânica e transporte</t>
  </si>
  <si>
    <t>Argamassas</t>
  </si>
  <si>
    <t xml:space="preserve"> 439,93</t>
  </si>
  <si>
    <t xml:space="preserve"> 848 </t>
  </si>
  <si>
    <t>Dobradiça ferro galvanizado 3" x 3" sem aneis</t>
  </si>
  <si>
    <t xml:space="preserve"> 1807 </t>
  </si>
  <si>
    <t>Porta em madeira compensada canela, lisa, semi-oca -  80 x (160 a 210) x 3,5cm</t>
  </si>
  <si>
    <t xml:space="preserve"> 11766 </t>
  </si>
  <si>
    <t>Fechadura Pado, linha Zamac, modelo Magnum,  maçaneta em zamac, roseta, testa e contratesta em aço inoxável, cilindro em zamac, ref. 931-80 E, similar ou superior</t>
  </si>
  <si>
    <t xml:space="preserve"> 00005075 </t>
  </si>
  <si>
    <t>PREGO DE ACO POLIDO COM CABECA 18 X 30 (2 3/4 X 10)</t>
  </si>
  <si>
    <t xml:space="preserve"> 0,004</t>
  </si>
  <si>
    <t>Composição 18</t>
  </si>
  <si>
    <t>PORTA EM MADEIRA COMPENSADA (CANELA), LISA, SEMI-ÔCA, 0.80 X 2.10 M, COM CHAPA INOX NOS LADOS INTERNO E EXTERNO E BARRA DE APOIO INOX, INCLUSIVE BATENTES E FERRAGENS</t>
  </si>
  <si>
    <t>KIT DE PORTA DE MADEIRA FRISADA, SEMI-OCA (LEVE OU MÉDIA), PADRÃO POPULAR, 80X210CM, ESPESSURA DE 3,5CM, ITENS INCLUSOS: DOBRADIÇAS, MONTAGEM E INSTALAÇÃO DE BATENTE, FECHADURA COM EXECUÇÃO DO FURO - FORNECIMENTO E INSTALAÇÃO. AF_12/2019</t>
  </si>
  <si>
    <t>PORTA DE ABRIR COM MOLA HIDRÁULICA, EM VIDRO TEMPERADO, 80X210 CM, ESPESSURA 10 MM, INCLUSIVE ACESSÓRIOS.</t>
  </si>
  <si>
    <t xml:space="preserve"> 3,162</t>
  </si>
  <si>
    <t xml:space="preserve"> 88325 </t>
  </si>
  <si>
    <t>VIDRACEIRO COM ENCARGOS COMPLEMENTARES</t>
  </si>
  <si>
    <t xml:space="preserve"> 3,253</t>
  </si>
  <si>
    <t xml:space="preserve"> 00003104 </t>
  </si>
  <si>
    <t>CONJ. DE FERRAGENS PARA PORTA DE VIDRO TEMPERADO, EM ZAMAC CROMADO, CONTEMPLANDO: DOBRADICA INF.; DOBRADICA SUP.; PIVO PARA DOBRADICA INF.; PIVO PARA DOBRADICA SUP.; FECHADURA CENTRAL EM ZAMC CROMADO; CONTRA FECHADURA DE PRESSAO</t>
  </si>
  <si>
    <t>CJ</t>
  </si>
  <si>
    <t xml:space="preserve"> 00005031 </t>
  </si>
  <si>
    <t>VIDRO TEMPERADO INCOLOR PARA PORTA DE ABRIR, E = 10 MM (SEM FERRAGENS E SEM COLOCACAO)</t>
  </si>
  <si>
    <t xml:space="preserve"> 00011499 </t>
  </si>
  <si>
    <t>MOLA HIDRAULICA DE PISO, PARA PORTAS DE ATE 1100 MM E PESO DE ATE 120 KG, COM CORPO EM ACO INOX</t>
  </si>
  <si>
    <t>Composição 19</t>
  </si>
  <si>
    <t>PORTA EM ALUMÍNIO DE ABRIR TIPO VENEZIANA COM GUARNIÇÃO, FIXAÇÃO COM PARAFUSOS - FORNECIMENTO E INSTALAÇÃO. AF_12/2019</t>
  </si>
  <si>
    <t>Composição 20</t>
  </si>
  <si>
    <t>REVESTIMENTOS INTERNOS</t>
  </si>
  <si>
    <t>CLIMATIZAÇÃO E EXAUSTÃO</t>
  </si>
  <si>
    <t>Composição 21</t>
  </si>
  <si>
    <t>Composição 22</t>
  </si>
  <si>
    <t>Equipamentos e Acessórios para Instalação de Ar Condicionado</t>
  </si>
  <si>
    <t xml:space="preserve"> 11152 </t>
  </si>
  <si>
    <t>Composição 23</t>
  </si>
  <si>
    <t>15.2</t>
  </si>
  <si>
    <t>15.3</t>
  </si>
  <si>
    <t>Lixeira em aço inox com pedal, Maxroll, ref 42761,  ou Similar capcidade 5 l</t>
  </si>
  <si>
    <t xml:space="preserve"> 99,90</t>
  </si>
  <si>
    <t>Lixeira em aço inox com pedal, Maxroll, ref 42761, ou similar capcidade 5 l</t>
  </si>
  <si>
    <t>LARG</t>
  </si>
  <si>
    <t>MARQUISE</t>
  </si>
  <si>
    <t>RUFOS COBERTURA</t>
  </si>
  <si>
    <t>CALHA</t>
  </si>
  <si>
    <t>DML</t>
  </si>
  <si>
    <t>CAIXA DE INSPEÇÃO</t>
  </si>
  <si>
    <t>CAIXA D'ÁGUA</t>
  </si>
  <si>
    <t>WC PUBLICO PcD MASC</t>
  </si>
  <si>
    <t>WC PUBLICO PcD FEM.</t>
  </si>
  <si>
    <t>PORTAS DE ENTRADA DAS RAMPAS</t>
  </si>
  <si>
    <t xml:space="preserve">PORTA VARANDA </t>
  </si>
  <si>
    <t>PORTA DA RAMPA PARA PLATEIA</t>
  </si>
  <si>
    <t>BANHEIRO PÚBLICO MASC.</t>
  </si>
  <si>
    <t>BANHEIRO PÚBLICO FEM.</t>
  </si>
  <si>
    <t>SALA DE SOM E IMAGEM</t>
  </si>
  <si>
    <t>BANHEIRO PUBLICO MASC.</t>
  </si>
  <si>
    <t>BANHEIRO PUBLICO FEM.</t>
  </si>
  <si>
    <t>BANHEIRO PcD PUBLICO FEM.</t>
  </si>
  <si>
    <t>ISOLAMENTO ACÚSTICO E FÔRRO</t>
  </si>
  <si>
    <t>AREA DA PLATEIA</t>
  </si>
  <si>
    <t>LIMPEZA DE PISO CERÂMICO OU PORCELANATO COM PANO ÚMIDO. AF_04/2019</t>
  </si>
  <si>
    <t>COMPOSIÇÕES DE CUSTO UNITÁRIO</t>
  </si>
  <si>
    <t>ESTRUTURAS DE CONCRETO</t>
  </si>
  <si>
    <t>ESCAVAÇÃO MANUAL PARA BLOCO DE COROAMENTO OU SAPATA, COM PREVISÃO DE FÔRMA. AF_06/2017</t>
  </si>
  <si>
    <t>4.2</t>
  </si>
  <si>
    <t>CONCRETAGEM DE SAPATAS, FCK 30 MPA, COM USO DE JERICA  LANÇAMENTO, ADENSAMENTO E ACABAMENTO. AF_06/2017</t>
  </si>
  <si>
    <t>ARMAÇÃO DE BLOCO, VIGA BALDRAME OU SAPATA UTILIZANDO AÇO CA-50 DE 10 MM - MONTAGEM. AF_06/2017</t>
  </si>
  <si>
    <t>6.3</t>
  </si>
  <si>
    <t>6.4</t>
  </si>
  <si>
    <t>6.5</t>
  </si>
  <si>
    <t>6.6</t>
  </si>
  <si>
    <t>6.7</t>
  </si>
  <si>
    <t>6.8</t>
  </si>
  <si>
    <t>6.9</t>
  </si>
  <si>
    <t>11.6</t>
  </si>
  <si>
    <t>11.7</t>
  </si>
  <si>
    <t>11.8</t>
  </si>
  <si>
    <t>13.3</t>
  </si>
  <si>
    <t>13.4</t>
  </si>
  <si>
    <t>13.5</t>
  </si>
  <si>
    <t>13.6</t>
  </si>
  <si>
    <t>13.7</t>
  </si>
  <si>
    <t>13.8</t>
  </si>
  <si>
    <t>16.2</t>
  </si>
  <si>
    <t>17.1</t>
  </si>
  <si>
    <t>SAPATAS DOS PILARES</t>
  </si>
  <si>
    <t>COM.</t>
  </si>
  <si>
    <t>KG/M (AÇO 10MM)</t>
  </si>
  <si>
    <t>PILARES</t>
  </si>
  <si>
    <t>10</t>
  </si>
  <si>
    <t>11</t>
  </si>
  <si>
    <t>12</t>
  </si>
  <si>
    <t>13</t>
  </si>
  <si>
    <t>14</t>
  </si>
  <si>
    <t>15</t>
  </si>
  <si>
    <t>16</t>
  </si>
  <si>
    <t>17</t>
  </si>
  <si>
    <t>SALA DE AULA 01</t>
  </si>
  <si>
    <t>ESP.</t>
  </si>
  <si>
    <t>ESCAVAÇÃO DE VALAS PARA BALDRAME</t>
  </si>
  <si>
    <t>LASTRO DE CONCRETO MAGRO</t>
  </si>
  <si>
    <t>IMPERMEABILIZAÇÃO DO EMBASAMENTO</t>
  </si>
  <si>
    <t>OK</t>
  </si>
  <si>
    <t>TAPUMES</t>
  </si>
  <si>
    <t>1.5</t>
  </si>
  <si>
    <t>QUANT (EM METROS)</t>
  </si>
  <si>
    <t>WCB ADM</t>
  </si>
  <si>
    <t>WCM SALA DE APOIO</t>
  </si>
  <si>
    <t>COPA</t>
  </si>
  <si>
    <t>SALA DE APOIO 02</t>
  </si>
  <si>
    <t>FECHAMENTO DE JANELA</t>
  </si>
  <si>
    <t>PLATÉIA</t>
  </si>
  <si>
    <t>SALA DE APOIO</t>
  </si>
  <si>
    <t>WCB SALA DE APOIO</t>
  </si>
  <si>
    <t xml:space="preserve">ADMINISTRAÇÃO </t>
  </si>
  <si>
    <t>WCB ADMINISTRAÇÃO</t>
  </si>
  <si>
    <t>WC PcD FEM.</t>
  </si>
  <si>
    <t>WC PcD MASC.</t>
  </si>
  <si>
    <t>SALA DE AULA 02</t>
  </si>
  <si>
    <t>SALA D AULA 03</t>
  </si>
  <si>
    <t>INTERRUPTOR SIMPLES (3 MÓDULOS), 10A/250V, INCLUINDO SUPORTE E PLACA - FORNECIMENTO E INSTALAÇÃO. AF_12/2015</t>
  </si>
  <si>
    <t xml:space="preserve">AREA EXTERNA </t>
  </si>
  <si>
    <t>PAREDES EXTERNAS A PARTIR DA SALA DE APOIO E PAREDE DA LATERAL ESQUERDA</t>
  </si>
  <si>
    <t>Calha de concreto e alvenaria, revestida internamente, impermeabilizada, seção 0,30 x 0,20m. - Rev 01</t>
  </si>
  <si>
    <t>m3</t>
  </si>
  <si>
    <t>00095/ORSE</t>
  </si>
  <si>
    <t>Concreto simples fabricado na obra, fck=13,5 mpa, lançado e adensado</t>
  </si>
  <si>
    <t>00115/ORSE</t>
  </si>
  <si>
    <t>Forma plana para estruturas, em compensado resinado de 12mm, 02 usos, inclusive escoramento - Revisada 07.2015</t>
  </si>
  <si>
    <t>m2</t>
  </si>
  <si>
    <t>00140/ORSE</t>
  </si>
  <si>
    <t>00155/ORSE</t>
  </si>
  <si>
    <t>Alvenaria tijolo cerâmico maciço (5x9x19), esp = 0,09m (singela), com argamassa traço t5 - 1:2:8 (cimento / cal / areia) c/ junta de 2,0cm - R1</t>
  </si>
  <si>
    <t>03310/ORSE</t>
  </si>
  <si>
    <t>Chapisco em parede com argamassa traço t1 - 1:3 (cimento / areia) - Revisado 08/2015</t>
  </si>
  <si>
    <t>03318/ORSE</t>
  </si>
  <si>
    <t>Reboco especial de parede 2cm com argamassa traço t3 - 1:3 cimento / areia / vedacit</t>
  </si>
  <si>
    <t>12306/ORSE</t>
  </si>
  <si>
    <t>Impermeabilização c/manta asfáltica 3mm, classe B, estrudada c/reforço de não tecido de poliéster, inclusive aplicação de 1 demão de primer e proteção mecânica traço 1:3</t>
  </si>
  <si>
    <t>CALHA DE CONCRETO E ALVENARIA, REVESTIDA INTERNAMENTE, IMPERMEABILIZADA, SEÇÃO 0,30 X 0,20M.</t>
  </si>
  <si>
    <t>IMPERMEABILIZAÇÃO CALHA</t>
  </si>
  <si>
    <t>IMPERMEABILIZAÇÃO LAJE 01</t>
  </si>
  <si>
    <t>IMPERMEABILIZAÇÃO LAJE 02</t>
  </si>
  <si>
    <t>PISO ÁREA LATERAL</t>
  </si>
  <si>
    <t>WC ADM.</t>
  </si>
  <si>
    <t>WC SALA DE APOIO</t>
  </si>
  <si>
    <t>JARDIM</t>
  </si>
  <si>
    <t>AREA EXTERNA</t>
  </si>
  <si>
    <t>GERAL</t>
  </si>
  <si>
    <t>TANQUE DE MÁRMORE SINTÉTICO SUSPENSO, 22L OU EQUIVALENTE - FORNECIMENTO E INSTALAÇÃO. AF_01/2020</t>
  </si>
  <si>
    <t>12.6</t>
  </si>
  <si>
    <t>SALA DE ADMINISTRAÇÃO</t>
  </si>
  <si>
    <t>SALA DE AULA 03</t>
  </si>
  <si>
    <t>VIGAS DE AÇO TRELIÇADAS</t>
  </si>
  <si>
    <t>ESTRUTURA DE AÇO MARQUISE LATERAL</t>
  </si>
  <si>
    <t>QUADRO DE DISTRIBUIÇÃO DE CIRCUITOS</t>
  </si>
  <si>
    <t>PLACA DE OBRA EM CHAPA DE AÇO GALVANIZADO, INSTALADO.</t>
  </si>
  <si>
    <t xml:space="preserve">PLACA DE OBRA (PARA CONSTRUCAO CIVIL) EM CHAPA GALVANIZADA *N. 22*, ADESIVADA, DE *2,0 X 1,125* M          </t>
  </si>
  <si>
    <t>Mão de obra</t>
  </si>
  <si>
    <t xml:space="preserve">ESCAVAÇÃO MANUAL DE VALA COM PROFUNDIDADE MENOR OU IGUAL A 1,30 M. </t>
  </si>
  <si>
    <t>ARMAÇÃO DE PILAR OU VIGA DE UMA ESTRUTURA CONVENCIONAL DE CONCRETO ARMADO EM UM EDIFÍCIO DE MÚLTIPLOS PAVIMENTOS UTILIZANDO AÇO CA-50 DE 12,5 MM - MONTAGEM. AF_12/2015</t>
  </si>
  <si>
    <t>SECRETARIA DE EDUCAÇÃO</t>
  </si>
  <si>
    <t>PLACA DE INAUGURACAO METALICA, *40* CM X *60* CM - FORNECIMENTO E INSTALAÇÃO</t>
  </si>
  <si>
    <t>Quadros de Distribuição de Telefone</t>
  </si>
  <si>
    <t>und</t>
  </si>
  <si>
    <t>PLACA DE INAUGURACAO METALICA, *40* CM X *60* CM</t>
  </si>
  <si>
    <t>Un</t>
  </si>
  <si>
    <t>Composição 24</t>
  </si>
  <si>
    <t>PLACA DE INAUGURAÇÃO</t>
  </si>
  <si>
    <t xml:space="preserve">                                             </t>
  </si>
  <si>
    <t xml:space="preserve">                                                         SECRETÁRIA DE IEDUCAÇÃO</t>
  </si>
  <si>
    <t xml:space="preserve">                                                         PREFEITURA MUNICIPAL DE ITAMBÉ</t>
  </si>
  <si>
    <t>SERVENTE DE OBRAS COM ENCARGOS COMPLEMENTARES</t>
  </si>
  <si>
    <t>MERCADO</t>
  </si>
  <si>
    <t>DISJUNTOR MONOPOLAR TIPO DIN, CORRENTE NOMINAL DE 16A - FORNECIMENTO E INSTALAÇÃO. AF_10/2020</t>
  </si>
  <si>
    <t>DISJUNTOR TRIPOLAR TIPO NEMA, CORRENTE NOMINAL DE 60 ATÉ 100A - FORNECIMENTO E INSTALAÇÃO. AF_10/2020</t>
  </si>
  <si>
    <t>6.10</t>
  </si>
  <si>
    <t>6.11</t>
  </si>
  <si>
    <t>INTERRUPTOR SIMPLES (2 MÓDULOS), 10A/250V, INCLUINDO SUPORTE E PLACA - FORNECIMENTO E INSTALAÇÃO. AF_12/2015</t>
  </si>
  <si>
    <t>6.12</t>
  </si>
  <si>
    <t>DISJUNTOR MONOPOLAR TIPO DIN, CORRENTE NOMINAL DE 25A - FORNECIMENTO E INSTALAÇÃO. AF_10/2020</t>
  </si>
  <si>
    <t>DISJUNTOR MONOPOLAR TIPO DIN, CORRENTE NOMINAL DE 50A - FORNECIMENTO E INSTALAÇÃO. AF_10/2020</t>
  </si>
  <si>
    <t>6.13</t>
  </si>
  <si>
    <t>6.14</t>
  </si>
  <si>
    <t>LUMINÁRIA TIPO CALHA, DE SOBREPOR, COM 1 LÂMPADA TUBULAR FLUORESCENTE DE 18 W, COM REATOR DE PARTIDA RÁPIDA - FORNECIMENTO E INSTALAÇÃO. AF_02/2020</t>
  </si>
  <si>
    <t>LÂMPADA TUBULAR FLUORESCENTE T10 DE 20/40 W, BASE G13 - FORNECIMENTO E INSTALAÇÃO. AF_02/2020_P</t>
  </si>
  <si>
    <t>6.15</t>
  </si>
  <si>
    <t>6.16</t>
  </si>
  <si>
    <t>LUMINÁRIA DE EMERGÊNCIA, COM 30 LÂMPADAS LED DE 2 W, SEM REATOR - FORNECIMENTO E INSTALAÇÃO. AF_02/2020</t>
  </si>
  <si>
    <t>6.17</t>
  </si>
  <si>
    <t>CAIXA SIFONADA, PVC, DN 100 X 100 X 50 MM, JUNTA ELÁSTICA, FORNECIDA E INSTALADA EM RAMAL DE DESCARGA OU EM RAMAL DE ESGOTO SANITÁRIO. AF_12/2014</t>
  </si>
  <si>
    <t>11.9</t>
  </si>
  <si>
    <t>TUBO PVC, SERIE NORMAL, ESGOTO PREDIAL, DN 40 MM, FORNECIDO E INSTALADO EM RAMAL DE DESCARGA OU RAMAL DE ESGOTO SANITÁRIO. AF_12/2014</t>
  </si>
  <si>
    <t>TUBO PVC, SERIE NORMAL, ESGOTO PREDIAL, DN 50 MM, FORNECIDO E INSTALADO EM RAMAL DE DESCARGA OU RAMAL DE ESGOTO SANITÁRIO. AF_12/2014</t>
  </si>
  <si>
    <t>TUBO PVC, SERIE NORMAL, ESGOTO PREDIAL, DN 100 MM, FORNECIDO E INSTALADO EM RAMAL DE DESCARGA OU RAMAL DE ESGOTO SANITÁRIO. AF_12/2014</t>
  </si>
  <si>
    <t>11.10</t>
  </si>
  <si>
    <t>11.11</t>
  </si>
  <si>
    <t>11.12</t>
  </si>
  <si>
    <t>TE, PVC, SERIE NORMAL, ESGOTO PREDIAL, DN 100 X 100 MM, JUNTA ELÁSTICA, FORNECIDO E INSTALADO EM PRUMADA DE ESGOTO SANITÁRIO OU VENTILAÇÃO. AF_12/2014</t>
  </si>
  <si>
    <t>89833</t>
  </si>
  <si>
    <t>TE, PVC, SERIE NORMAL, ESGOTO PREDIAL, DN 50 X 50 MM, JUNTA ELÁSTICA, FORNECIDO E INSTALADO EM PRUMADA DE ESGOTO SANITÁRIO OU VENTILAÇÃO. AF_12/2014</t>
  </si>
  <si>
    <t>TE, PVC, SERIE NORMAL, ESGOTO PREDIAL, DN 40 X 40 MM, JUNTA SOLDÁVEL, FORNECIDO E INSTALADO EM RAMAL DE DESCARGA OU RAMAL DE ESGOTO SANITÁRIO. AF_12/2014</t>
  </si>
  <si>
    <t>LUVA SIMPLES, PVC, SERIE NORMAL, ESGOTO PREDIAL, DN 100 MM, JUNTA ELÁSTICA, FORNECIDO E INSTALADO EM RAMAL DE DESCARGA OU RAMAL DE ESGOTO SANITÁRIO. AF_12/2014</t>
  </si>
  <si>
    <t>JUNÇÃO SIMPLES, PVC, SERIE NORMAL, ESGOTO PREDIAL, DN 100 X 100 MM, JUNTA ELÁSTICA, FORNECIDO E INSTALADO EM RAMAL DE DESCARGA OU RAMAL DE ESGOTO SANITÁRIO. AF_12/2014</t>
  </si>
  <si>
    <t>JOELHO 90 GRAUS, PVC, SERIE NORMAL, ESGOTO PREDIAL, DN 100 MM, JUNTA ELÁSTICA, FORNECIDO E INSTALADO EM PRUMADA DE ESGOTO SANITÁRIO OU VENTILAÇÃO. AF_12/2014</t>
  </si>
  <si>
    <t>JOELHO 90 GRAUS, PVC, SERIE NORMAL, ESGOTO PREDIAL, DN 40 MM, JUNTA SOLDÁVEL, FORNECIDO E INSTALADO EM RAMAL DE DESCARGA OU RAMAL DE ESGOTO SANITÁRIO. AF_12/2014</t>
  </si>
  <si>
    <t>JOELHO 90 GRAUS, PVC, SERIE NORMAL, ESGOTO PREDIAL, DN 50 MM, JUNTA ELÁSTICA, FORNECIDO E INSTALADO EM RAMAL DE DESCARGA OU RAMAL DE ESGOTO SANITÁRIO. AF_12/2014</t>
  </si>
  <si>
    <t>JOELHO 45 GRAUS, PVC, SERIE NORMAL, ESGOTO PREDIAL, DN 40 MM, JUNTA SOLDÁVEL, FORNECIDO E INSTALADO EM RAMAL DE DESCARGA OU RAMAL DE ESGOTO SANITÁRIO. AF_12/2014</t>
  </si>
  <si>
    <t>JOELHO 45 GRAUS, PVC, SERIE NORMAL, ESGOTO PREDIAL, DN 50 MM, JUNTA ELÁSTICA, FORNECIDO E INSTALADO EM RAMAL DE DESCARGA OU RAMAL DE ESGOTO SANITÁRIO. AF_12/2014</t>
  </si>
  <si>
    <t>JOELHO 45 GRAUS, PVC, SERIE NORMAL, ESGOTO PREDIAL, DN 100 MM, JUNTA ELÁSTICA, FORNECIDO E INSTALADO EM RAMAL DE DESCARGA OU RAMAL DE ESGOTO SANITÁRIO. AF_12/2014</t>
  </si>
  <si>
    <t>TUBO, PVC, SOLDÁVEL, DN 25MM, INSTALADO EM RAMAL DE DISTRIBUIÇÃO DE ÁGUA - FORNECIMENTO E INSTALAÇÃO. AF_12/2014</t>
  </si>
  <si>
    <t>JOELHO 90 GRAUS COM BUCHA DE LATÃO, PVC, SOLDÁVEL, DN 25MM, X 3/4 INSTALADO EM RAMAL OU SUB-RAMAL DE ÁGUA - FORNECIMENTO E INSTALAÇÃO. AF_12/2014</t>
  </si>
  <si>
    <t>JOELHO 90 GRAUS, PVC, SOLDÁVEL, DN 25MM, INSTALADO EM PRUMADA DE ÁGUA - FORNECIMENTO E INSTALAÇÃO. AF_12/2014</t>
  </si>
  <si>
    <t>TÊ DE REDUÇÃO, PVC, SOLDÁVEL, DN 25MM X 20MM, INSTALADO EM RAMAL DE DISTRIBUIÇÃO DE ÁGUA - FORNECIMENTO E INSTALAÇÃO. AF_12/2014</t>
  </si>
  <si>
    <t>11.13</t>
  </si>
  <si>
    <t>11.14</t>
  </si>
  <si>
    <t>11.15</t>
  </si>
  <si>
    <t>11.16</t>
  </si>
  <si>
    <t>11.17</t>
  </si>
  <si>
    <t>11.18</t>
  </si>
  <si>
    <t>11.19</t>
  </si>
  <si>
    <t>11.20</t>
  </si>
  <si>
    <t>11.21</t>
  </si>
  <si>
    <t>11.22</t>
  </si>
  <si>
    <t>11.23</t>
  </si>
  <si>
    <t>11.24</t>
  </si>
  <si>
    <t>11.25</t>
  </si>
  <si>
    <t>11.26</t>
  </si>
  <si>
    <t>11.27</t>
  </si>
  <si>
    <t>AR CONDICIONADO SPLIT INVERTER, HI-WALL (PAREDE), 12000 BTU/H, CICLO FRIO - FORNECIMENTO E INSTALAÇÃO. AF_11/2021_P</t>
  </si>
  <si>
    <t>AR CONDICIONADO SPLIT INVERTER, HI-WALL (PAREDE), 24000 BTU/H, CICLO FRIO - FORNECIMENTO E INSTALAÇÃO. AF_11/2021_P</t>
  </si>
  <si>
    <t>AR CONDICIONADO SPLIT INVERTER, PISO TETO, 48000 BTU/H, CICLO FRIO - FORNECIMENTO E INSTALAÇÃO. AF_11/2021_P</t>
  </si>
  <si>
    <t>15.4</t>
  </si>
  <si>
    <t>FORRO EM DRYWALL, PARA AMBIENTES RESIDENCIAIS, INCLUSIVE ESTRUTURA DE FIXAÇÃO. AF_05/2017_P</t>
  </si>
  <si>
    <t>Painel lã de vidro e=50mm (isover-santa marina ref psi-30/50mm ou similar) - aplicado</t>
  </si>
  <si>
    <t>ISOLAMENTO ACÚSTICO C/ PAINEL EM LÃ DE VIDRO E = 50MM (ISOVER-SANTA MARINA REF PSI - 30/50MM OU SIMILAR)  - FORNECIMENTO E INSTALAÇÃO</t>
  </si>
  <si>
    <t>PORTA ACÚSTICA EM MADEIRA 0,80 X 2,10, ESPESSURA 60MM COM VISOR DE 25 X25 CM-FORNECIMENTO E INSTALAÇÃO</t>
  </si>
  <si>
    <t>Porta acústica em madeira 0,80 x 2,10, espessura 60mm com visor de 25 x25 cm</t>
  </si>
  <si>
    <t>ARGAMASSA TRAÇO 1:3 (EM VOLUME DE CIMENTO E AREIA MÉDIA ÚMIDA), PREPARO MANUAL. AF_08/2019</t>
  </si>
  <si>
    <t>13.9</t>
  </si>
  <si>
    <t>PINO DE ACO COM ARRUELA CONICA, DIAMETRO ARRUELA = *23* MM E COMP HASTE = *27* MM (ACAO INDIRETA)</t>
  </si>
  <si>
    <t>CENTO</t>
  </si>
  <si>
    <t>CHAPA PERFURADA BORDA RETA CLEANEO -
KNAUF COM PERFURAÇÃO CIRCULAR
ALEATÓRIA. DIMENSÕES - 1,20Mm x 2,00m</t>
  </si>
  <si>
    <t>MÉDIA</t>
  </si>
  <si>
    <t>COTAÇÃO CHAPA PERFURADA BORDA RETA CLEANEO -
KNAUF COM PERFURAÇÃO CIRCULAR
ALEATÓRIA. DIMENSÕES - 1,20Mm x 2,00m</t>
  </si>
  <si>
    <t>PERFIL GUIA, FORMATO U, EM ACO ZINCADO, PARA ESTRUTURA PAREDE DRYWALL, E = 0,5 MM, 70 X 3000 MM (L X C)</t>
  </si>
  <si>
    <t>PERFIL MONTANTE, FORMATO C, EM ACO ZINCADO, PARA ESTRUTURA PAREDE DRYWALL, E = 0,5 MM, 70 X 3000 MM (L X C</t>
  </si>
  <si>
    <t>MASSA DE REJUNTE EM PO PARA DRYWALL, A BASE DE GESSO, SECAGEM RAPIDA, PARA TRATAMENTO DE JUNTAS DE CHAPA DE GESSO (NECESSITA ADICAO DE AGUA)</t>
  </si>
  <si>
    <t>PARAFUSO DRY WALL, EM ACO FOSFATIZADO, CABECA TROMBETA E PONTA AGULHA (TA), COMPRIMENTO 25 MM</t>
  </si>
  <si>
    <t>PARAFUSO DRY WALL, EM ACO ZINCADO, CABECA LENTILHA E PONTA BROCA (LB), LARGURA 4,2 MM, COMPRIMENTO 13 MM</t>
  </si>
  <si>
    <t>MONTADOR DE ESTRUTURA METÁLICA COM ENCARGOS COMPLEMENTARES</t>
  </si>
  <si>
    <t>14.3</t>
  </si>
  <si>
    <t>14.4</t>
  </si>
  <si>
    <t>TRANSPORTE COM CAMINHÃO BASCULANTE DE 14 M³, EM VIA URBANA PAVIMENTADA, DMT ATÉ 30 KM (UNIDADE: TXKM). AF_07/2020</t>
  </si>
  <si>
    <t>TxKM</t>
  </si>
  <si>
    <t>1.6</t>
  </si>
  <si>
    <t>CARGA DE ENTULHO</t>
  </si>
  <si>
    <t>T/M3</t>
  </si>
  <si>
    <t>KM</t>
  </si>
  <si>
    <t>DIAS</t>
  </si>
  <si>
    <t>3.4</t>
  </si>
  <si>
    <t>3.5</t>
  </si>
  <si>
    <t>3.6</t>
  </si>
  <si>
    <t>CONFORME PROJETO</t>
  </si>
  <si>
    <t>SISTEMA DE SOM</t>
  </si>
  <si>
    <t>AREAS COMUNS</t>
  </si>
  <si>
    <t>CONFORME PROJETO ELÉTRICO</t>
  </si>
  <si>
    <t xml:space="preserve">ESQUADRIAS </t>
  </si>
  <si>
    <t>FABRICAÇÃO E INSTALAÇÃO DE TESOURA INTEIRA EM AÇO, VÃO DE 7 M, PARA TELHA CERÂMICA OU DE CONCRETO, INCLUSO IÇAMENTO. AF_12/2015</t>
  </si>
  <si>
    <t>9.7</t>
  </si>
  <si>
    <t>RUFO EM CHAPA DE AÇO GALVANIZADO NÚMERO 24, CORTE DE 25 CM, INCLUSO TRANSPORTE VERTICAL. AF_07/2019</t>
  </si>
  <si>
    <t>9.8</t>
  </si>
  <si>
    <t>RUFO</t>
  </si>
  <si>
    <t>CONTRAPISO ACÚSTICO EM ARGAMASSA TRAÇO 1:4 (CIMENTO E AREIA), PREPARO MECÂNICO COM BETONEIRA 400L, APLICADO EM ÁREAS SECAS, ACABAMENTO NÃO REFORÇADO, ESPESSURA 6CM. AF_07/2021</t>
  </si>
  <si>
    <t>TUBULAÇÃO ÁGUA FRIA</t>
  </si>
  <si>
    <t>CONEXÕES TUBULAÇÃO ÁGUA FRIA</t>
  </si>
  <si>
    <t>TUBULAÇÃO ESGOTO (CONFORME PROJETO)</t>
  </si>
  <si>
    <t>WC</t>
  </si>
  <si>
    <t>PAREDE COM PLACAS DE GESSO ACARTONADO (DRYWALL), PARA USO INTERNO COM DUAS FACES DUPLAS E ESTRUTURA METÁLICA COM GUIAS DUPLAS, SEM VÃOS. AF_06/2017</t>
  </si>
  <si>
    <t>CONFORME PROJETO ACÚSTICO</t>
  </si>
  <si>
    <t>PISO VINÍLICO SEMI-FLEXÍVEL EM PLACAS, PADRÃO LISO, ESPESSURA 3,2 MM, FIXADO COM COLA. AF_09/2020</t>
  </si>
  <si>
    <t>10.5</t>
  </si>
  <si>
    <t>PALCO, SALAS 01 A 03 (CONFORME PROJETO ACÚSTICO)</t>
  </si>
  <si>
    <t>JANELA ACÚSTICA EM VIDRO DUPLO - FORNECIMENTO E INSTALAÇÃO</t>
  </si>
  <si>
    <t>PARAFUSO DE ACO ZINCADO COM ROSCA SOBERBA, CABECA CHATA E FENDA SIMPLES, DIAMETRO 4,2 MM, COMPRIMENTO * 32 * MM</t>
  </si>
  <si>
    <t>SILICONE ACETICO USO GERAL INCOLOR 280 G</t>
  </si>
  <si>
    <t>4377</t>
  </si>
  <si>
    <t>39961</t>
  </si>
  <si>
    <t>JANELA VENEZIANA DE CORRER, EM ALUMINIO PERFIL 25, 100 X 150 CM (A X L), 6 FLS (4 VENEZIANAS E 2 VIDROS), SEM BANDEIRA, ACABAMENTO BRANCO OU BRILHANTE, BATENTE DE 8 A 9 CM, COM VIDRO, SEM GUARNICAO / ALIZAR</t>
  </si>
  <si>
    <t>44399</t>
  </si>
  <si>
    <t>CHAPA PERFURADA BORDA RETA CLEANEO -
COM PERFURAÇÃO CIRCULAR
ALEATÓRIA. DIMENSÕES - 1,20Mm x 2,00m - FORNECIMENTO E INSTALAÇÃO</t>
  </si>
  <si>
    <t>CONCRETAGEM DE PILARES, FCK = 25 MPA, COM USO DE BOMBA - LANÇAMENTO, ADENSAMENTO E ACABAMENTO. AF_02/2022</t>
  </si>
  <si>
    <t>ALVENARIA DE VEDAÇÃO DE BLOCOS CERÂMICOS FURADOS NA HORIZONTAL DE 9X19X19CM (ESPESSURA 9CM) DE PAREDES COM ÁREA LÍQUIDA MAIOR OU IGUAL A 6M² COM VÃOS E ARGAMASSA DE ASSENTAMENTO COM PREPARO EM BETONEIRA.</t>
  </si>
  <si>
    <t>BLOCO CERAMICO / TIJOLO VAZADO PARA ALVENARIA DE VEDACAO, 8 FUROS NA HORIZONTAL, DE 9 X 19 X 19 CM (L XA X C)</t>
  </si>
  <si>
    <t>TELA DE ACO SOLDADA GALVANIZADA/ZINCADA PARA ALVENARIA, FIO D = *1,20 A 1,70* MM, MALHA 15 X 15 MM, (C X L) *50 X 7,5* CM</t>
  </si>
  <si>
    <t>PINO DE ACO COM FURO, HASTE = 27 MM (ACAO DIRETA)</t>
  </si>
  <si>
    <t>ARGAMASSA TRAÇO 1:2:8 (EM VOLUME DE CIMENTO, CAL E AREIA MÉDIA ÚMIDA) PARA EMBOÇO/MASSA ÚNICA/ASSENTAMENTO DE ALVENARIA DE VEDAÇÃO, PREPARO MECÂNICO COM BETONEIRA 400 L. AF_08/2019</t>
  </si>
  <si>
    <t>28,3100000</t>
  </si>
  <si>
    <t>0,4200000</t>
  </si>
  <si>
    <t>0,0050000</t>
  </si>
  <si>
    <t>0,0091000</t>
  </si>
  <si>
    <t>1,6100000</t>
  </si>
  <si>
    <t>0,8050000</t>
  </si>
  <si>
    <t>7271</t>
  </si>
  <si>
    <t>34557</t>
  </si>
  <si>
    <t>37395</t>
  </si>
  <si>
    <t>87292</t>
  </si>
  <si>
    <t>88309</t>
  </si>
  <si>
    <t>88316</t>
  </si>
  <si>
    <t>c</t>
  </si>
  <si>
    <t>Composição 25</t>
  </si>
  <si>
    <t>PE</t>
  </si>
  <si>
    <t>CFP-01</t>
  </si>
  <si>
    <t>CFP-02</t>
  </si>
  <si>
    <t>CFP-03</t>
  </si>
  <si>
    <t xml:space="preserve"> 7962 - ORSE</t>
  </si>
  <si>
    <t>CFP-04</t>
  </si>
  <si>
    <t>CFP-05</t>
  </si>
  <si>
    <t>Bucha de nylon s-12</t>
  </si>
  <si>
    <t>Suporte para projetor Epson com alongador ou Similar</t>
  </si>
  <si>
    <t>Tecnico em eletrônica</t>
  </si>
  <si>
    <t>SUPORTE PARA PROJETOR - FORNECIMENTO E INSTALAÇÃO</t>
  </si>
  <si>
    <t>00321 - ORSE</t>
  </si>
  <si>
    <t>12958 - ORSE</t>
  </si>
  <si>
    <t>12960 - ORSE</t>
  </si>
  <si>
    <t>Composição 26</t>
  </si>
  <si>
    <t>16.3</t>
  </si>
  <si>
    <t>AREA DA PLÁTEIA</t>
  </si>
  <si>
    <t>SALAS 01 A 03</t>
  </si>
  <si>
    <t>PERNAMBUCO</t>
  </si>
  <si>
    <t xml:space="preserve"> 697 - ORSE</t>
  </si>
  <si>
    <t xml:space="preserve"> 720 - ORSE</t>
  </si>
  <si>
    <t xml:space="preserve">ELETRODUTO DE PVC RIGIDO ROSCAVEL DE 3/4 ", SEM LUVA  </t>
  </si>
  <si>
    <t>2674 - sinapi</t>
  </si>
  <si>
    <t>ELETRICISTA COM ENCARGOS COMPLEMENTARES</t>
  </si>
  <si>
    <t xml:space="preserve"> 00043132 - ORSE</t>
  </si>
  <si>
    <t xml:space="preserve"> 00001872 - ORSE</t>
  </si>
  <si>
    <t xml:space="preserve"> 2242 - ORSE</t>
  </si>
  <si>
    <t>CFP-06</t>
  </si>
  <si>
    <t>CFP-07</t>
  </si>
  <si>
    <t>ESTRUTURA PARA MARQUISE METALICA</t>
  </si>
  <si>
    <t>CFP-08</t>
  </si>
  <si>
    <t xml:space="preserve">CIMENTO PORTLAND COMPOSTO CP II-32    </t>
  </si>
  <si>
    <t>CFP-09</t>
  </si>
  <si>
    <t>CFP-10</t>
  </si>
  <si>
    <t>CFP-11</t>
  </si>
  <si>
    <t>CFP-12</t>
  </si>
  <si>
    <t>CFP-14</t>
  </si>
  <si>
    <t>CFP-15</t>
  </si>
  <si>
    <t>CFP-16</t>
  </si>
  <si>
    <t>CFP-17</t>
  </si>
  <si>
    <t>SERVENTE DE OBRAS COM ENCRGOS COMPLEMENTARES</t>
  </si>
  <si>
    <t xml:space="preserve">CHAPA DE LAMINADO MELAMINICO, TEXTURIZADO, DE *1,25 X 3,08* M, E = 0,8 MM     </t>
  </si>
  <si>
    <t>CFP-18</t>
  </si>
  <si>
    <t>CFP-19</t>
  </si>
  <si>
    <t>CFP-20</t>
  </si>
  <si>
    <t>CFP-21</t>
  </si>
  <si>
    <t>CFP-22</t>
  </si>
  <si>
    <t>CFP-23</t>
  </si>
  <si>
    <t>CFP-24</t>
  </si>
  <si>
    <t>CFP-25</t>
  </si>
  <si>
    <t>CFP-26</t>
  </si>
  <si>
    <t>VALOR 01 (ARTESANA DRYWAL)</t>
  </si>
  <si>
    <t>VALOR 02 (BANDGESSO)</t>
  </si>
  <si>
    <t>VALOR 03 (GYPCENTER)</t>
  </si>
  <si>
    <t>CALHA EM CHAPA DE AÇO GALVANIZADO NÚMERO 24, DESENVOLVIMENTO DE 100 CM, INCLUSO TRANSPORTE VERTICAL. AF_07/2019</t>
  </si>
  <si>
    <t>9.9</t>
  </si>
  <si>
    <t>CALHA METALICA</t>
  </si>
  <si>
    <t>CONFORME PROJETO ACUSTICO</t>
  </si>
  <si>
    <t>FABRICAÇÃO, MONTAGEM E DESMONTAGEM DE FÔRMA PARA SAPATA, EM MADEIRA SERRADA, E=25 MM, 4 UTILIZAÇÕES. AF_06/2017</t>
  </si>
  <si>
    <t>3.7</t>
  </si>
  <si>
    <t>FORMA SAPATAS DOS PILARES</t>
  </si>
  <si>
    <t>MONTAGEM E DESMONTAGEM DE FÔRMA DE PILARES RETANGULARES E ESTRUTURAS SIMILARES, PÉ-DIREITO SIMPLES, EM MADEIRA SERRADA, 4 UTILIZAÇÕES. AF_09/2020</t>
  </si>
  <si>
    <t>4.3</t>
  </si>
  <si>
    <t>FORMA DOS PILARES</t>
  </si>
  <si>
    <t>REVESTIMENTO CERÂMICO PARA PAREDES INTERNAS COM PLACAS TIPO ESMALTADA EXTRA DE DIMENSÕES 20X20 CM APLICADAS EM AMBIENTES DE ÁREA MAIOR QUE 5 M² NA ALTURA INTEIRA DAS PAREDES. AF_06/2014</t>
  </si>
  <si>
    <t>7.3</t>
  </si>
  <si>
    <t>BANHEIRO SALA APOIO FEM.</t>
  </si>
  <si>
    <t>BANHEIRO PUBLICO MASC</t>
  </si>
  <si>
    <t>BANHEIRO PÚBLICO FEMININO</t>
  </si>
  <si>
    <t xml:space="preserve">COTAÇÕES DE MERCADO </t>
  </si>
  <si>
    <t xml:space="preserve">COMPOSIÇÃO DO BDI </t>
  </si>
  <si>
    <t>ENCARGOS SOCIAIS</t>
  </si>
  <si>
    <t xml:space="preserve">ACO CA-25, 6,3 MM OU 8,0 MM, VERGALHAO      </t>
  </si>
  <si>
    <t xml:space="preserve">PREGO DE ACO POLIDO COM CABECA 15 X 18 (1 1/2 X 13)           </t>
  </si>
  <si>
    <t>CONTRAPISO ACÚSTICO EM ARGAMASSA TRAÇO 1:4 (CIMENTO E AREIA), PREPARO MECÂNICO COM BETONEIRA 400L, APLICADO EM ÁREAS SECAS, ACABAMENTO NÃO REFORÇADO, ESPESSURA 5CM. AF_07/2021</t>
  </si>
  <si>
    <t>MATERIAL</t>
  </si>
  <si>
    <t xml:space="preserve">ADESIVO PLASTICO PARA PVC, FRASCO COM *850* GR           </t>
  </si>
  <si>
    <t xml:space="preserve"> Porta em madeira compensada (canela), lisa, semi-ôca, 0.80 x 2.10 m, revestida c/fórmica, inclusive batentes e ferragens</t>
  </si>
  <si>
    <t xml:space="preserve"> Batente em madeira de lei l = 0,14 m (caixão), para portas de 0,60 a 1,00m de largura, h=2,20m, incluso 02 jogos de alizar</t>
  </si>
  <si>
    <t>13701-orse</t>
  </si>
  <si>
    <t>mercado</t>
  </si>
  <si>
    <t xml:space="preserve"> 3571 - orse</t>
  </si>
  <si>
    <t>SECRETÁRIA DE IEDUCAÇÃO</t>
  </si>
  <si>
    <t xml:space="preserve">                                  PREFEITURA MUNICIPAL DE ITAMBÉ</t>
  </si>
  <si>
    <t>COMPOSIÇÕES DE CUSTOS UNITÁRIOS</t>
  </si>
  <si>
    <t xml:space="preserve">SINAPI AGOSTO 2022- NÃO DESONERADO 
</t>
  </si>
  <si>
    <t>REALIZADA EM AGOSTO/2022</t>
  </si>
  <si>
    <t>OBJETO: RESTAURAÇÃO E REFORMA DO ANTIGO IMÓVEL, LOCALIZADO NA RUA JANUÁRIO FILIZOLA, Nº 186, CENTRO, ITAMBÉ/PE, PARA A INSTALAÇÃO DO CENTRO DE FORMAÇÃO DOS PROFESSORES E APOIO AOS EDUCANDOS</t>
  </si>
  <si>
    <t>OBJETO:  RESTAURAÇÃO E REFORMA DO ANTIGO IMÓVEL, LOCALIZADO NA RUA JANUÁRIO FILIZOLA, Nº 186, CENTRO, ITAMBÉ/PE, PARA A INSTALAÇÃO DO CENTRO DE FORMAÇÃO DOS PROFESSORES E APOIO AOS EDUCANDOS</t>
  </si>
  <si>
    <t>SINAPI AGO/2022 NÃO DES.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</si>
</sst>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7"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&quot;-&quot;??_);_(@_)"/>
    <numFmt numFmtId="165" formatCode="#,##0.000"/>
    <numFmt numFmtId="166" formatCode="&quot;R$ &quot;#,##0.00_);[Red]\(&quot;R$ &quot;#,##0.00\)"/>
    <numFmt numFmtId="167" formatCode="&quot;R$ &quot;#,##0.00"/>
    <numFmt numFmtId="168" formatCode="_(* #,##0.0000_);_(* \(#,##0.0000\);_(* &quot;-&quot;??_);_(@_)"/>
    <numFmt numFmtId="169" formatCode="&quot;R$ &quot;#,##0.00_);\(&quot;R$ &quot;#,##0.00\)"/>
    <numFmt numFmtId="170" formatCode="00000"/>
    <numFmt numFmtId="171" formatCode="&quot;R$&quot;\ #,##0.00"/>
    <numFmt numFmtId="172" formatCode="[$R$-416]\ #,##0.00;[Red]\-[$R$-416]\ #,##0.00"/>
    <numFmt numFmtId="173" formatCode="#,##0.00\ ;&quot; (&quot;#,##0.00\);&quot; -&quot;#\ ;@\ "/>
    <numFmt numFmtId="174" formatCode="###,###,###,###,##0.00"/>
    <numFmt numFmtId="175" formatCode="_(&quot;R$ &quot;* #,##0.00_);_(&quot;R$ &quot;* \(#,##0.00\);_(&quot;R$ &quot;* &quot;-&quot;??_);_(@_)"/>
    <numFmt numFmtId="176" formatCode="#.##000"/>
    <numFmt numFmtId="177" formatCode="\$#,#00"/>
    <numFmt numFmtId="178" formatCode="m\o\n\th\ d\,\ \y\y\y\y"/>
    <numFmt numFmtId="179" formatCode="#,#00"/>
    <numFmt numFmtId="180" formatCode="#,"/>
    <numFmt numFmtId="181" formatCode="%#,#00"/>
    <numFmt numFmtId="182" formatCode="_(* #,##0.00_);_(* \(#,##0.00\);_(* &quot;&quot;??_);_(@_)"/>
    <numFmt numFmtId="183" formatCode="0.0%"/>
    <numFmt numFmtId="184" formatCode="##.##000"/>
    <numFmt numFmtId="185" formatCode="0.0"/>
    <numFmt numFmtId="186" formatCode="0.000"/>
    <numFmt numFmtId="187" formatCode="0.00000000000"/>
  </numFmts>
  <fonts count="8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name val="Arial"/>
      <family val="2"/>
    </font>
    <font>
      <b/>
      <sz val="10"/>
      <name val="Arial"/>
      <family val="2"/>
    </font>
    <font>
      <sz val="9"/>
      <color rgb="FF000000"/>
      <name val="Arial"/>
      <family val="2"/>
    </font>
    <font>
      <b/>
      <sz val="14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</font>
    <font>
      <b/>
      <i/>
      <u/>
      <sz val="16"/>
      <name val="Arial"/>
      <family val="2"/>
    </font>
    <font>
      <b/>
      <i/>
      <sz val="16"/>
      <name val="Arial"/>
      <family val="2"/>
    </font>
    <font>
      <b/>
      <i/>
      <sz val="16"/>
      <name val="Calibri"/>
      <family val="2"/>
    </font>
    <font>
      <b/>
      <sz val="12"/>
      <name val="Arial"/>
      <family val="2"/>
    </font>
    <font>
      <sz val="12"/>
      <color theme="1"/>
      <name val="Calibri"/>
      <family val="2"/>
      <scheme val="minor"/>
    </font>
    <font>
      <sz val="10"/>
      <color rgb="FFFF0000"/>
      <name val="Arial"/>
      <family val="2"/>
    </font>
    <font>
      <sz val="10"/>
      <name val="Calibri"/>
      <family val="2"/>
    </font>
    <font>
      <sz val="10"/>
      <color rgb="FF000000"/>
      <name val="Arial"/>
      <family val="2"/>
    </font>
    <font>
      <b/>
      <sz val="10"/>
      <name val="Spranq eco sans"/>
      <family val="2"/>
    </font>
    <font>
      <sz val="11"/>
      <name val="Calibri"/>
      <family val="2"/>
    </font>
    <font>
      <b/>
      <sz val="9"/>
      <color rgb="FF00000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Arial"/>
      <family val="2"/>
    </font>
    <font>
      <b/>
      <sz val="20"/>
      <name val="Arial Narrow"/>
      <family val="2"/>
    </font>
    <font>
      <sz val="9"/>
      <name val="Times New Roman"/>
      <family val="1"/>
    </font>
    <font>
      <b/>
      <sz val="18"/>
      <name val="Arial Narrow"/>
      <family val="2"/>
    </font>
    <font>
      <b/>
      <sz val="10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6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i/>
      <sz val="10"/>
      <color rgb="FF000000"/>
      <name val="Calibri"/>
      <family val="2"/>
      <scheme val="minor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b/>
      <sz val="14"/>
      <color rgb="FF000000"/>
      <name val="Arial"/>
      <family val="2"/>
    </font>
    <font>
      <b/>
      <sz val="13"/>
      <color rgb="FF000000"/>
      <name val="Arial"/>
      <family val="2"/>
    </font>
    <font>
      <b/>
      <sz val="15"/>
      <color rgb="FF000000"/>
      <name val="Arial"/>
      <family val="2"/>
    </font>
    <font>
      <b/>
      <sz val="18"/>
      <color rgb="FF000000"/>
      <name val="Arial"/>
      <family val="2"/>
    </font>
    <font>
      <b/>
      <sz val="12"/>
      <color rgb="FF000000"/>
      <name val="Arial"/>
      <family val="2"/>
    </font>
    <font>
      <sz val="12"/>
      <name val="Arial"/>
      <family val="2"/>
    </font>
    <font>
      <b/>
      <sz val="11"/>
      <name val="Arial"/>
      <family val="1"/>
    </font>
    <font>
      <b/>
      <sz val="10"/>
      <name val="Arial"/>
      <family val="1"/>
    </font>
    <font>
      <sz val="10"/>
      <name val="Arial"/>
      <family val="1"/>
    </font>
    <font>
      <sz val="10"/>
      <color rgb="FF000000"/>
      <name val="Arial"/>
      <family val="1"/>
    </font>
    <font>
      <sz val="8"/>
      <name val="Calibri"/>
      <family val="2"/>
      <scheme val="minor"/>
    </font>
    <font>
      <sz val="10"/>
      <color indexed="8"/>
      <name val="MS Sans Serif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sz val="11"/>
      <color indexed="2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0"/>
      <color indexed="8"/>
      <name val="Arial"/>
      <family val="2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53"/>
      <name val="Calibri"/>
      <family val="2"/>
    </font>
    <font>
      <b/>
      <sz val="18"/>
      <color indexed="62"/>
      <name val="Cambria"/>
      <family val="2"/>
    </font>
    <font>
      <sz val="10"/>
      <color rgb="FF000000"/>
      <name val="Times New Roman"/>
      <family val="1"/>
    </font>
    <font>
      <sz val="11"/>
      <color rgb="FF000000"/>
      <name val="Calibri"/>
      <family val="2"/>
      <charset val="204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1"/>
      <name val="Arial"/>
      <family val="2"/>
    </font>
  </fonts>
  <fills count="60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rgb="FFA6A6A6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6" tint="0.39997558519241921"/>
        <bgColor indexed="41"/>
      </patternFill>
    </fill>
    <fill>
      <patternFill patternType="solid">
        <fgColor theme="6" tint="0.39997558519241921"/>
        <bgColor indexed="26"/>
      </patternFill>
    </fill>
    <fill>
      <patternFill patternType="solid">
        <fgColor theme="0"/>
        <bgColor indexed="41"/>
      </patternFill>
    </fill>
    <fill>
      <patternFill patternType="solid">
        <fgColor rgb="FFF4FB97"/>
        <bgColor indexed="64"/>
      </patternFill>
    </fill>
    <fill>
      <patternFill patternType="solid">
        <fgColor theme="0" tint="-4.9989318521683403E-2"/>
        <bgColor indexed="41"/>
      </patternFill>
    </fill>
    <fill>
      <patternFill patternType="solid">
        <fgColor rgb="FFFFFFFF"/>
      </patternFill>
    </fill>
    <fill>
      <patternFill patternType="solid">
        <fgColor rgb="FFDFF0D8"/>
      </patternFill>
    </fill>
    <fill>
      <patternFill patternType="solid">
        <fgColor rgb="FFF7F3DF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  <bgColor indexed="5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5"/>
        <bgColor indexed="25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49"/>
        <bgColor indexed="49"/>
      </patternFill>
    </fill>
    <fill>
      <patternFill patternType="solid">
        <fgColor indexed="27"/>
        <bgColor indexed="27"/>
      </patternFill>
    </fill>
    <fill>
      <patternFill patternType="solid">
        <fgColor indexed="52"/>
        <bgColor indexed="52"/>
      </patternFill>
    </fill>
    <fill>
      <patternFill patternType="solid">
        <fgColor indexed="47"/>
        <bgColor indexed="47"/>
      </patternFill>
    </fill>
    <fill>
      <patternFill patternType="solid">
        <fgColor indexed="45"/>
        <bgColor indexed="45"/>
      </patternFill>
    </fill>
    <fill>
      <patternFill patternType="solid">
        <fgColor indexed="9"/>
        <bgColor indexed="9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  <bgColor indexed="43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0.39997558519241921"/>
        <bgColor indexed="64"/>
      </patternFill>
    </fill>
  </fills>
  <borders count="86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auto="1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8"/>
      </right>
      <top/>
      <bottom/>
      <diagonal/>
    </border>
    <border>
      <left style="hair">
        <color indexed="8"/>
      </left>
      <right style="hair">
        <color indexed="8"/>
      </right>
      <top/>
      <bottom/>
      <diagonal/>
    </border>
    <border>
      <left style="hair">
        <color indexed="8"/>
      </left>
      <right style="thin">
        <color indexed="64"/>
      </right>
      <top/>
      <bottom/>
      <diagonal/>
    </border>
    <border>
      <left style="medium">
        <color indexed="64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thin">
        <color indexed="64"/>
      </right>
      <top/>
      <bottom style="hair">
        <color indexed="8"/>
      </bottom>
      <diagonal/>
    </border>
    <border>
      <left style="medium">
        <color indexed="64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thin">
        <color indexed="64"/>
      </right>
      <top style="hair">
        <color indexed="8"/>
      </top>
      <bottom/>
      <diagonal/>
    </border>
    <border>
      <left style="thin">
        <color indexed="64"/>
      </left>
      <right style="hair">
        <color indexed="8"/>
      </right>
      <top style="thin">
        <color indexed="64"/>
      </top>
      <bottom style="thin">
        <color indexed="64"/>
      </bottom>
      <diagonal/>
    </border>
    <border>
      <left style="hair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8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medium">
        <color indexed="4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87">
    <xf numFmtId="0" fontId="0" fillId="0" borderId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3" fillId="0" borderId="0"/>
    <xf numFmtId="0" fontId="3" fillId="0" borderId="0"/>
    <xf numFmtId="0" fontId="17" fillId="0" borderId="0"/>
    <xf numFmtId="169" fontId="3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0" fontId="17" fillId="0" borderId="0"/>
    <xf numFmtId="169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2" fontId="3" fillId="0" borderId="0"/>
    <xf numFmtId="0" fontId="2" fillId="0" borderId="0"/>
    <xf numFmtId="0" fontId="21" fillId="0" borderId="0"/>
    <xf numFmtId="44" fontId="21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22" fillId="0" borderId="0"/>
    <xf numFmtId="0" fontId="3" fillId="0" borderId="0"/>
    <xf numFmtId="0" fontId="3" fillId="0" borderId="0"/>
    <xf numFmtId="0" fontId="3" fillId="0" borderId="0"/>
    <xf numFmtId="164" fontId="23" fillId="0" borderId="0" applyFont="0" applyFill="0" applyBorder="0" applyAlignment="0" applyProtection="0"/>
    <xf numFmtId="0" fontId="3" fillId="0" borderId="0"/>
    <xf numFmtId="0" fontId="3" fillId="0" borderId="0"/>
    <xf numFmtId="0" fontId="25" fillId="0" borderId="0"/>
    <xf numFmtId="0" fontId="3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48" fillId="0" borderId="0">
      <protection locked="0"/>
    </xf>
    <xf numFmtId="177" fontId="48" fillId="0" borderId="0">
      <protection locked="0"/>
    </xf>
    <xf numFmtId="178" fontId="48" fillId="0" borderId="0">
      <protection locked="0"/>
    </xf>
    <xf numFmtId="179" fontId="48" fillId="0" borderId="0">
      <protection locked="0"/>
    </xf>
    <xf numFmtId="180" fontId="49" fillId="0" borderId="0">
      <protection locked="0"/>
    </xf>
    <xf numFmtId="180" fontId="49" fillId="0" borderId="0">
      <protection locked="0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47" fillId="0" borderId="0"/>
    <xf numFmtId="0" fontId="2" fillId="0" borderId="0"/>
    <xf numFmtId="0" fontId="2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3" fillId="0" borderId="0"/>
    <xf numFmtId="0" fontId="3" fillId="0" borderId="0"/>
    <xf numFmtId="181" fontId="48" fillId="0" borderId="0">
      <protection locked="0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2" fillId="29" borderId="0" applyNumberFormat="0" applyBorder="0" applyAlignment="0" applyProtection="0"/>
    <xf numFmtId="0" fontId="22" fillId="28" borderId="0" applyNumberFormat="0" applyBorder="0" applyAlignment="0" applyProtection="0"/>
    <xf numFmtId="0" fontId="22" fillId="25" borderId="0" applyNumberFormat="0" applyBorder="0" applyAlignment="0" applyProtection="0"/>
    <xf numFmtId="0" fontId="22" fillId="30" borderId="0" applyNumberFormat="0" applyBorder="0" applyAlignment="0" applyProtection="0"/>
    <xf numFmtId="0" fontId="22" fillId="19" borderId="0" applyNumberFormat="0" applyBorder="0" applyAlignment="0" applyProtection="0"/>
    <xf numFmtId="0" fontId="22" fillId="17" borderId="0" applyNumberFormat="0" applyBorder="0" applyAlignment="0" applyProtection="0"/>
    <xf numFmtId="0" fontId="22" fillId="23" borderId="0" applyNumberFormat="0" applyBorder="0" applyAlignment="0" applyProtection="0"/>
    <xf numFmtId="0" fontId="22" fillId="21" borderId="0" applyNumberFormat="0" applyBorder="0" applyAlignment="0" applyProtection="0"/>
    <xf numFmtId="0" fontId="22" fillId="31" borderId="0" applyNumberFormat="0" applyBorder="0" applyAlignment="0" applyProtection="0"/>
    <xf numFmtId="0" fontId="22" fillId="30" borderId="0" applyNumberFormat="0" applyBorder="0" applyAlignment="0" applyProtection="0"/>
    <xf numFmtId="0" fontId="22" fillId="23" borderId="0" applyNumberFormat="0" applyBorder="0" applyAlignment="0" applyProtection="0"/>
    <xf numFmtId="0" fontId="22" fillId="32" borderId="0" applyNumberFormat="0" applyBorder="0" applyAlignment="0" applyProtection="0"/>
    <xf numFmtId="0" fontId="50" fillId="33" borderId="0" applyNumberFormat="0" applyBorder="0" applyAlignment="0" applyProtection="0"/>
    <xf numFmtId="0" fontId="50" fillId="21" borderId="0" applyNumberFormat="0" applyBorder="0" applyAlignment="0" applyProtection="0"/>
    <xf numFmtId="0" fontId="50" fillId="31" borderId="0" applyNumberFormat="0" applyBorder="0" applyAlignment="0" applyProtection="0"/>
    <xf numFmtId="0" fontId="50" fillId="34" borderId="0" applyNumberFormat="0" applyBorder="0" applyAlignment="0" applyProtection="0"/>
    <xf numFmtId="0" fontId="50" fillId="24" borderId="0" applyNumberFormat="0" applyBorder="0" applyAlignment="0" applyProtection="0"/>
    <xf numFmtId="0" fontId="50" fillId="35" borderId="0" applyNumberFormat="0" applyBorder="0" applyAlignment="0" applyProtection="0"/>
    <xf numFmtId="0" fontId="51" fillId="25" borderId="0" applyNumberFormat="0" applyBorder="0" applyAlignment="0" applyProtection="0"/>
    <xf numFmtId="0" fontId="52" fillId="20" borderId="72" applyNumberFormat="0" applyAlignment="0" applyProtection="0"/>
    <xf numFmtId="0" fontId="53" fillId="26" borderId="73" applyNumberFormat="0" applyAlignment="0" applyProtection="0"/>
    <xf numFmtId="0" fontId="54" fillId="0" borderId="74" applyNumberFormat="0" applyFill="0" applyAlignment="0" applyProtection="0"/>
    <xf numFmtId="0" fontId="50" fillId="36" borderId="0" applyNumberFormat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34" borderId="0" applyNumberFormat="0" applyBorder="0" applyAlignment="0" applyProtection="0"/>
    <xf numFmtId="0" fontId="50" fillId="24" borderId="0" applyNumberFormat="0" applyBorder="0" applyAlignment="0" applyProtection="0"/>
    <xf numFmtId="0" fontId="50" fillId="27" borderId="0" applyNumberFormat="0" applyBorder="0" applyAlignment="0" applyProtection="0"/>
    <xf numFmtId="0" fontId="55" fillId="17" borderId="72" applyNumberFormat="0" applyAlignment="0" applyProtection="0"/>
    <xf numFmtId="0" fontId="61" fillId="28" borderId="0" applyNumberFormat="0" applyBorder="0" applyAlignment="0" applyProtection="0"/>
    <xf numFmtId="174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56" fillId="22" borderId="0" applyNumberFormat="0" applyBorder="0" applyAlignment="0" applyProtection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8" borderId="75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7" fillId="20" borderId="76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2" fillId="0" borderId="78" applyNumberFormat="0" applyFill="0" applyAlignment="0" applyProtection="0"/>
    <xf numFmtId="0" fontId="63" fillId="0" borderId="77" applyNumberFormat="0" applyFill="0" applyAlignment="0" applyProtection="0"/>
    <xf numFmtId="0" fontId="64" fillId="0" borderId="79" applyNumberFormat="0" applyFill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0" fillId="0" borderId="80" applyNumberFormat="0" applyFill="0" applyAlignment="0" applyProtection="0"/>
    <xf numFmtId="43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6" fillId="0" borderId="0" applyNumberFormat="0" applyFill="0" applyBorder="0" applyAlignment="0" applyProtection="0"/>
    <xf numFmtId="182" fontId="3" fillId="0" borderId="0" applyFont="0" applyFill="0" applyBorder="0" applyAlignment="0" applyProtection="0"/>
    <xf numFmtId="0" fontId="50" fillId="39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22" fillId="43" borderId="0" applyNumberFormat="0" applyBorder="0" applyAlignment="0" applyProtection="0"/>
    <xf numFmtId="0" fontId="22" fillId="44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22" fillId="43" borderId="0" applyNumberFormat="0" applyBorder="0" applyAlignment="0" applyProtection="0"/>
    <xf numFmtId="0" fontId="22" fillId="46" borderId="0" applyNumberFormat="0" applyBorder="0" applyAlignment="0" applyProtection="0"/>
    <xf numFmtId="0" fontId="50" fillId="44" borderId="0" applyNumberFormat="0" applyBorder="0" applyAlignment="0" applyProtection="0"/>
    <xf numFmtId="0" fontId="50" fillId="39" borderId="0" applyNumberFormat="0" applyBorder="0" applyAlignment="0" applyProtection="0"/>
    <xf numFmtId="0" fontId="22" fillId="40" borderId="0" applyNumberFormat="0" applyBorder="0" applyAlignment="0" applyProtection="0"/>
    <xf numFmtId="0" fontId="22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7" borderId="0" applyNumberFormat="0" applyBorder="0" applyAlignment="0" applyProtection="0"/>
    <xf numFmtId="0" fontId="22" fillId="48" borderId="0" applyNumberFormat="0" applyBorder="0" applyAlignment="0" applyProtection="0"/>
    <xf numFmtId="0" fontId="22" fillId="40" borderId="0" applyNumberFormat="0" applyBorder="0" applyAlignment="0" applyProtection="0"/>
    <xf numFmtId="0" fontId="50" fillId="41" borderId="0" applyNumberFormat="0" applyBorder="0" applyAlignment="0" applyProtection="0"/>
    <xf numFmtId="0" fontId="50" fillId="49" borderId="0" applyNumberFormat="0" applyBorder="0" applyAlignment="0" applyProtection="0"/>
    <xf numFmtId="0" fontId="22" fillId="43" borderId="0" applyNumberFormat="0" applyBorder="0" applyAlignment="0" applyProtection="0"/>
    <xf numFmtId="0" fontId="22" fillId="50" borderId="0" applyNumberFormat="0" applyBorder="0" applyAlignment="0" applyProtection="0"/>
    <xf numFmtId="0" fontId="50" fillId="50" borderId="0" applyNumberFormat="0" applyBorder="0" applyAlignment="0" applyProtection="0"/>
    <xf numFmtId="0" fontId="67" fillId="51" borderId="0" applyNumberFormat="0" applyBorder="0" applyAlignment="0" applyProtection="0"/>
    <xf numFmtId="0" fontId="68" fillId="52" borderId="72" applyNumberFormat="0" applyAlignment="0" applyProtection="0"/>
    <xf numFmtId="0" fontId="3" fillId="0" borderId="0"/>
    <xf numFmtId="0" fontId="53" fillId="45" borderId="73" applyNumberFormat="0" applyAlignment="0" applyProtection="0"/>
    <xf numFmtId="0" fontId="60" fillId="53" borderId="0" applyNumberFormat="0" applyBorder="0" applyAlignment="0" applyProtection="0"/>
    <xf numFmtId="0" fontId="60" fillId="54" borderId="0" applyNumberFormat="0" applyBorder="0" applyAlignment="0" applyProtection="0"/>
    <xf numFmtId="0" fontId="60" fillId="55" borderId="0" applyNumberFormat="0" applyBorder="0" applyAlignment="0" applyProtection="0"/>
    <xf numFmtId="0" fontId="3" fillId="0" borderId="0" applyFont="0" applyFill="0" applyBorder="0" applyAlignment="0" applyProtection="0"/>
    <xf numFmtId="0" fontId="51" fillId="46" borderId="0" applyNumberFormat="0" applyBorder="0" applyAlignment="0" applyProtection="0"/>
    <xf numFmtId="0" fontId="69" fillId="0" borderId="81" applyNumberFormat="0" applyFill="0" applyAlignment="0" applyProtection="0"/>
    <xf numFmtId="0" fontId="70" fillId="0" borderId="77" applyNumberFormat="0" applyFill="0" applyAlignment="0" applyProtection="0"/>
    <xf numFmtId="0" fontId="71" fillId="0" borderId="82" applyNumberFormat="0" applyFill="0" applyAlignment="0" applyProtection="0"/>
    <xf numFmtId="0" fontId="71" fillId="0" borderId="0" applyNumberFormat="0" applyFill="0" applyBorder="0" applyAlignment="0" applyProtection="0"/>
    <xf numFmtId="0" fontId="55" fillId="50" borderId="72" applyNumberFormat="0" applyAlignment="0" applyProtection="0"/>
    <xf numFmtId="0" fontId="72" fillId="0" borderId="74" applyNumberFormat="0" applyFill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56" fillId="56" borderId="0" applyNumberFormat="0" applyBorder="0" applyAlignment="0" applyProtection="0"/>
    <xf numFmtId="0" fontId="3" fillId="0" borderId="0"/>
    <xf numFmtId="0" fontId="3" fillId="43" borderId="75" applyNumberFormat="0" applyFont="0" applyAlignment="0" applyProtection="0"/>
    <xf numFmtId="0" fontId="57" fillId="52" borderId="76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73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8" fillId="0" borderId="0" applyNumberForma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74" fillId="0" borderId="0"/>
    <xf numFmtId="0" fontId="66" fillId="0" borderId="0" applyNumberFormat="0" applyFill="0" applyBorder="0" applyAlignment="0" applyProtection="0"/>
    <xf numFmtId="0" fontId="68" fillId="52" borderId="72" applyNumberFormat="0" applyAlignment="0" applyProtection="0"/>
    <xf numFmtId="0" fontId="52" fillId="20" borderId="7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5" fillId="17" borderId="72" applyNumberFormat="0" applyAlignment="0" applyProtection="0"/>
    <xf numFmtId="0" fontId="55" fillId="50" borderId="72" applyNumberFormat="0" applyAlignment="0" applyProtection="0"/>
    <xf numFmtId="4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 applyNumberFormat="0" applyFill="0" applyBorder="0" applyAlignment="0" applyProtection="0"/>
    <xf numFmtId="0" fontId="1" fillId="0" borderId="0"/>
    <xf numFmtId="0" fontId="3" fillId="18" borderId="75" applyNumberFormat="0" applyFont="0" applyAlignment="0" applyProtection="0"/>
    <xf numFmtId="0" fontId="3" fillId="43" borderId="75" applyNumberFormat="0" applyFont="0" applyAlignment="0" applyProtection="0"/>
    <xf numFmtId="0" fontId="57" fillId="52" borderId="76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7" fillId="20" borderId="76" applyNumberFormat="0" applyAlignment="0" applyProtection="0"/>
    <xf numFmtId="43" fontId="2" fillId="0" borderId="0" applyFont="0" applyFill="0" applyBorder="0" applyAlignment="0" applyProtection="0"/>
    <xf numFmtId="18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0" fillId="0" borderId="80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75" fillId="0" borderId="0"/>
    <xf numFmtId="43" fontId="3" fillId="0" borderId="0" applyFont="0" applyFill="0" applyBorder="0" applyAlignment="0" applyProtection="0"/>
    <xf numFmtId="0" fontId="3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2" fillId="20" borderId="72" applyNumberFormat="0" applyAlignment="0" applyProtection="0"/>
    <xf numFmtId="0" fontId="55" fillId="17" borderId="72" applyNumberFormat="0" applyAlignment="0" applyProtection="0"/>
    <xf numFmtId="44" fontId="3" fillId="0" borderId="0" applyFont="0" applyFill="0" applyBorder="0" applyAlignment="0" applyProtection="0"/>
    <xf numFmtId="0" fontId="3" fillId="18" borderId="75" applyNumberFormat="0" applyFont="0" applyAlignment="0" applyProtection="0"/>
    <xf numFmtId="0" fontId="57" fillId="20" borderId="76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0" fillId="0" borderId="80" applyNumberFormat="0" applyFill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8" fillId="52" borderId="72" applyNumberFormat="0" applyAlignment="0" applyProtection="0"/>
    <xf numFmtId="0" fontId="55" fillId="50" borderId="72" applyNumberFormat="0" applyAlignment="0" applyProtection="0"/>
    <xf numFmtId="0" fontId="3" fillId="43" borderId="75" applyNumberFormat="0" applyFont="0" applyAlignment="0" applyProtection="0"/>
    <xf numFmtId="0" fontId="57" fillId="52" borderId="76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6" fillId="0" borderId="0" applyNumberFormat="0" applyFill="0" applyBorder="0" applyAlignment="0" applyProtection="0"/>
    <xf numFmtId="0" fontId="68" fillId="52" borderId="72" applyNumberFormat="0" applyAlignment="0" applyProtection="0"/>
    <xf numFmtId="0" fontId="52" fillId="20" borderId="7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5" fillId="17" borderId="72" applyNumberFormat="0" applyAlignment="0" applyProtection="0"/>
    <xf numFmtId="0" fontId="55" fillId="50" borderId="72" applyNumberFormat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18" borderId="75" applyNumberFormat="0" applyFont="0" applyAlignment="0" applyProtection="0"/>
    <xf numFmtId="0" fontId="3" fillId="43" borderId="75" applyNumberFormat="0" applyFont="0" applyAlignment="0" applyProtection="0"/>
    <xf numFmtId="0" fontId="57" fillId="52" borderId="76" applyNumberFormat="0" applyAlignment="0" applyProtection="0"/>
    <xf numFmtId="0" fontId="57" fillId="20" borderId="76" applyNumberFormat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0" fillId="0" borderId="80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486">
    <xf numFmtId="0" fontId="0" fillId="0" borderId="0" xfId="0"/>
    <xf numFmtId="0" fontId="3" fillId="0" borderId="0" xfId="9"/>
    <xf numFmtId="0" fontId="3" fillId="0" borderId="0" xfId="4"/>
    <xf numFmtId="0" fontId="4" fillId="0" borderId="4" xfId="4" applyFont="1" applyBorder="1" applyAlignment="1">
      <alignment vertical="center"/>
    </xf>
    <xf numFmtId="0" fontId="3" fillId="0" borderId="0" xfId="4" applyAlignment="1">
      <alignment vertical="center"/>
    </xf>
    <xf numFmtId="0" fontId="3" fillId="0" borderId="5" xfId="4" applyBorder="1" applyAlignment="1">
      <alignment vertical="center"/>
    </xf>
    <xf numFmtId="10" fontId="3" fillId="0" borderId="0" xfId="10" applyNumberFormat="1"/>
    <xf numFmtId="164" fontId="9" fillId="0" borderId="0" xfId="5" applyFont="1" applyFill="1" applyBorder="1"/>
    <xf numFmtId="164" fontId="9" fillId="0" borderId="0" xfId="5" applyFont="1" applyFill="1" applyBorder="1" applyAlignment="1">
      <alignment horizontal="center"/>
    </xf>
    <xf numFmtId="0" fontId="3" fillId="0" borderId="0" xfId="10"/>
    <xf numFmtId="164" fontId="3" fillId="0" borderId="0" xfId="9" applyNumberFormat="1"/>
    <xf numFmtId="0" fontId="14" fillId="0" borderId="0" xfId="0" applyFont="1"/>
    <xf numFmtId="10" fontId="13" fillId="0" borderId="19" xfId="4" applyNumberFormat="1" applyFont="1" applyBorder="1" applyAlignment="1">
      <alignment vertical="center"/>
    </xf>
    <xf numFmtId="10" fontId="13" fillId="0" borderId="34" xfId="4" applyNumberFormat="1" applyFont="1" applyBorder="1" applyAlignment="1">
      <alignment vertical="center"/>
    </xf>
    <xf numFmtId="164" fontId="15" fillId="0" borderId="0" xfId="9" applyNumberFormat="1" applyFont="1"/>
    <xf numFmtId="0" fontId="3" fillId="0" borderId="11" xfId="4" applyBorder="1" applyAlignment="1">
      <alignment vertical="center"/>
    </xf>
    <xf numFmtId="0" fontId="3" fillId="0" borderId="12" xfId="4" applyBorder="1" applyAlignment="1">
      <alignment vertical="center"/>
    </xf>
    <xf numFmtId="0" fontId="3" fillId="0" borderId="10" xfId="4" applyBorder="1" applyAlignment="1">
      <alignment vertical="center"/>
    </xf>
    <xf numFmtId="0" fontId="3" fillId="0" borderId="39" xfId="4" applyBorder="1" applyAlignment="1">
      <alignment vertical="center"/>
    </xf>
    <xf numFmtId="43" fontId="3" fillId="0" borderId="0" xfId="9" applyNumberFormat="1"/>
    <xf numFmtId="0" fontId="3" fillId="0" borderId="38" xfId="4" applyBorder="1" applyAlignment="1">
      <alignment vertical="center"/>
    </xf>
    <xf numFmtId="0" fontId="3" fillId="0" borderId="16" xfId="4" applyBorder="1" applyAlignment="1">
      <alignment vertical="center"/>
    </xf>
    <xf numFmtId="0" fontId="3" fillId="0" borderId="17" xfId="4" applyBorder="1" applyAlignment="1">
      <alignment vertical="center"/>
    </xf>
    <xf numFmtId="0" fontId="3" fillId="0" borderId="15" xfId="4" applyBorder="1" applyAlignment="1">
      <alignment vertical="center"/>
    </xf>
    <xf numFmtId="0" fontId="3" fillId="0" borderId="40" xfId="4" applyBorder="1" applyAlignment="1">
      <alignment vertical="center"/>
    </xf>
    <xf numFmtId="0" fontId="3" fillId="0" borderId="4" xfId="4" applyBorder="1" applyAlignment="1">
      <alignment horizontal="left" vertical="center"/>
    </xf>
    <xf numFmtId="0" fontId="3" fillId="0" borderId="0" xfId="4" applyAlignment="1">
      <alignment horizontal="left" vertical="center"/>
    </xf>
    <xf numFmtId="0" fontId="3" fillId="0" borderId="14" xfId="4" applyBorder="1" applyAlignment="1">
      <alignment vertical="center"/>
    </xf>
    <xf numFmtId="0" fontId="3" fillId="0" borderId="13" xfId="4" applyBorder="1" applyAlignment="1">
      <alignment vertical="center"/>
    </xf>
    <xf numFmtId="0" fontId="3" fillId="0" borderId="4" xfId="4" applyBorder="1"/>
    <xf numFmtId="0" fontId="3" fillId="0" borderId="5" xfId="4" applyBorder="1"/>
    <xf numFmtId="168" fontId="9" fillId="0" borderId="0" xfId="5" applyNumberFormat="1" applyFont="1" applyFill="1" applyBorder="1"/>
    <xf numFmtId="0" fontId="4" fillId="0" borderId="0" xfId="4" applyFont="1"/>
    <xf numFmtId="0" fontId="4" fillId="0" borderId="0" xfId="9" applyFont="1"/>
    <xf numFmtId="10" fontId="3" fillId="0" borderId="0" xfId="9" applyNumberFormat="1"/>
    <xf numFmtId="164" fontId="15" fillId="0" borderId="0" xfId="5" applyFont="1" applyFill="1" applyBorder="1"/>
    <xf numFmtId="0" fontId="18" fillId="0" borderId="0" xfId="14" applyFont="1" applyAlignment="1">
      <alignment vertical="center"/>
    </xf>
    <xf numFmtId="0" fontId="19" fillId="0" borderId="0" xfId="14" applyFont="1"/>
    <xf numFmtId="0" fontId="4" fillId="0" borderId="9" xfId="14" applyFont="1" applyBorder="1" applyAlignment="1">
      <alignment horizontal="center"/>
    </xf>
    <xf numFmtId="0" fontId="3" fillId="0" borderId="9" xfId="14" applyFont="1" applyBorder="1" applyAlignment="1">
      <alignment horizontal="center"/>
    </xf>
    <xf numFmtId="0" fontId="3" fillId="0" borderId="9" xfId="14" applyFont="1" applyBorder="1"/>
    <xf numFmtId="10" fontId="3" fillId="0" borderId="9" xfId="14" applyNumberFormat="1" applyFont="1" applyBorder="1" applyAlignment="1">
      <alignment horizontal="right"/>
    </xf>
    <xf numFmtId="10" fontId="4" fillId="0" borderId="9" xfId="14" applyNumberFormat="1" applyFont="1" applyBorder="1" applyAlignment="1">
      <alignment horizontal="right"/>
    </xf>
    <xf numFmtId="0" fontId="3" fillId="0" borderId="9" xfId="14" applyFont="1" applyBorder="1" applyAlignment="1">
      <alignment wrapText="1"/>
    </xf>
    <xf numFmtId="10" fontId="3" fillId="0" borderId="9" xfId="14" applyNumberFormat="1" applyFont="1" applyBorder="1"/>
    <xf numFmtId="0" fontId="4" fillId="0" borderId="0" xfId="14" applyFont="1"/>
    <xf numFmtId="10" fontId="7" fillId="0" borderId="9" xfId="14" applyNumberFormat="1" applyFont="1" applyBorder="1" applyAlignment="1">
      <alignment horizontal="right"/>
    </xf>
    <xf numFmtId="0" fontId="0" fillId="0" borderId="0" xfId="0" applyAlignment="1">
      <alignment wrapText="1"/>
    </xf>
    <xf numFmtId="0" fontId="28" fillId="5" borderId="0" xfId="0" applyFont="1" applyFill="1"/>
    <xf numFmtId="0" fontId="32" fillId="5" borderId="2" xfId="6" applyFont="1" applyFill="1" applyBorder="1" applyAlignment="1">
      <alignment horizontal="center" vertical="center" wrapText="1"/>
    </xf>
    <xf numFmtId="0" fontId="32" fillId="5" borderId="2" xfId="6" applyFont="1" applyFill="1" applyBorder="1" applyAlignment="1">
      <alignment vertical="center" wrapText="1"/>
    </xf>
    <xf numFmtId="49" fontId="31" fillId="5" borderId="0" xfId="8" applyNumberFormat="1" applyFont="1" applyFill="1" applyBorder="1" applyAlignment="1">
      <alignment horizontal="left" vertical="center"/>
    </xf>
    <xf numFmtId="49" fontId="32" fillId="5" borderId="0" xfId="8" applyNumberFormat="1" applyFont="1" applyFill="1" applyBorder="1" applyAlignment="1">
      <alignment vertical="center"/>
    </xf>
    <xf numFmtId="49" fontId="33" fillId="5" borderId="0" xfId="8" applyNumberFormat="1" applyFont="1" applyFill="1" applyBorder="1" applyAlignment="1">
      <alignment vertical="center"/>
    </xf>
    <xf numFmtId="49" fontId="31" fillId="5" borderId="0" xfId="8" applyNumberFormat="1" applyFont="1" applyFill="1" applyBorder="1" applyAlignment="1">
      <alignment horizontal="right" vertical="center"/>
    </xf>
    <xf numFmtId="4" fontId="32" fillId="5" borderId="21" xfId="6" applyNumberFormat="1" applyFont="1" applyFill="1" applyBorder="1" applyAlignment="1">
      <alignment horizontal="center" vertical="center"/>
    </xf>
    <xf numFmtId="0" fontId="32" fillId="5" borderId="22" xfId="6" applyFont="1" applyFill="1" applyBorder="1" applyAlignment="1">
      <alignment horizontal="center" vertical="center"/>
    </xf>
    <xf numFmtId="2" fontId="32" fillId="5" borderId="22" xfId="6" applyNumberFormat="1" applyFont="1" applyFill="1" applyBorder="1" applyAlignment="1">
      <alignment horizontal="center" vertical="center" wrapText="1"/>
    </xf>
    <xf numFmtId="4" fontId="31" fillId="5" borderId="22" xfId="6" applyNumberFormat="1" applyFont="1" applyFill="1" applyBorder="1" applyAlignment="1">
      <alignment horizontal="center" vertical="center"/>
    </xf>
    <xf numFmtId="4" fontId="31" fillId="5" borderId="22" xfId="6" applyNumberFormat="1" applyFont="1" applyFill="1" applyBorder="1" applyAlignment="1">
      <alignment horizontal="center" vertical="center" wrapText="1"/>
    </xf>
    <xf numFmtId="4" fontId="32" fillId="5" borderId="22" xfId="6" applyNumberFormat="1" applyFont="1" applyFill="1" applyBorder="1" applyAlignment="1">
      <alignment horizontal="center" vertical="center" wrapText="1"/>
    </xf>
    <xf numFmtId="2" fontId="31" fillId="5" borderId="0" xfId="6" applyNumberFormat="1" applyFont="1" applyFill="1" applyAlignment="1">
      <alignment horizontal="right" vertical="center"/>
    </xf>
    <xf numFmtId="4" fontId="32" fillId="5" borderId="0" xfId="6" applyNumberFormat="1" applyFont="1" applyFill="1" applyAlignment="1">
      <alignment horizontal="center" vertical="center" wrapText="1"/>
    </xf>
    <xf numFmtId="2" fontId="20" fillId="5" borderId="22" xfId="6" applyNumberFormat="1" applyFont="1" applyFill="1" applyBorder="1" applyAlignment="1">
      <alignment horizontal="center" vertical="center" wrapText="1"/>
    </xf>
    <xf numFmtId="2" fontId="20" fillId="5" borderId="23" xfId="6" applyNumberFormat="1" applyFont="1" applyFill="1" applyBorder="1" applyAlignment="1">
      <alignment horizontal="center" vertical="center" wrapText="1"/>
    </xf>
    <xf numFmtId="0" fontId="27" fillId="5" borderId="55" xfId="2" applyFont="1" applyFill="1" applyBorder="1" applyAlignment="1">
      <alignment horizontal="center" vertical="center" wrapText="1"/>
    </xf>
    <xf numFmtId="0" fontId="27" fillId="5" borderId="56" xfId="2" applyFont="1" applyFill="1" applyBorder="1" applyAlignment="1">
      <alignment horizontal="center" vertical="center" wrapText="1"/>
    </xf>
    <xf numFmtId="43" fontId="27" fillId="5" borderId="56" xfId="1" applyFont="1" applyFill="1" applyBorder="1" applyAlignment="1">
      <alignment horizontal="center" vertical="center" wrapText="1"/>
    </xf>
    <xf numFmtId="0" fontId="28" fillId="5" borderId="0" xfId="0" applyFont="1" applyFill="1" applyAlignment="1">
      <alignment wrapText="1"/>
    </xf>
    <xf numFmtId="0" fontId="34" fillId="5" borderId="9" xfId="0" applyFont="1" applyFill="1" applyBorder="1" applyAlignment="1">
      <alignment horizontal="center" vertical="center"/>
    </xf>
    <xf numFmtId="0" fontId="34" fillId="5" borderId="9" xfId="0" applyFont="1" applyFill="1" applyBorder="1" applyAlignment="1">
      <alignment horizontal="left" vertical="center" wrapText="1"/>
    </xf>
    <xf numFmtId="2" fontId="34" fillId="5" borderId="9" xfId="0" applyNumberFormat="1" applyFont="1" applyFill="1" applyBorder="1" applyAlignment="1">
      <alignment horizontal="center" vertical="center"/>
    </xf>
    <xf numFmtId="0" fontId="34" fillId="5" borderId="9" xfId="0" applyFont="1" applyFill="1" applyBorder="1" applyAlignment="1">
      <alignment horizontal="left" wrapText="1"/>
    </xf>
    <xf numFmtId="0" fontId="34" fillId="2" borderId="9" xfId="0" applyFont="1" applyFill="1" applyBorder="1" applyAlignment="1">
      <alignment horizontal="center" vertical="center"/>
    </xf>
    <xf numFmtId="0" fontId="35" fillId="2" borderId="9" xfId="0" applyFont="1" applyFill="1" applyBorder="1" applyAlignment="1">
      <alignment horizontal="center" vertical="center"/>
    </xf>
    <xf numFmtId="2" fontId="34" fillId="2" borderId="9" xfId="0" applyNumberFormat="1" applyFont="1" applyFill="1" applyBorder="1" applyAlignment="1">
      <alignment horizontal="center" vertical="center"/>
    </xf>
    <xf numFmtId="0" fontId="35" fillId="2" borderId="9" xfId="0" applyFont="1" applyFill="1" applyBorder="1" applyAlignment="1">
      <alignment horizontal="left" vertical="center" wrapText="1"/>
    </xf>
    <xf numFmtId="2" fontId="35" fillId="2" borderId="9" xfId="0" applyNumberFormat="1" applyFont="1" applyFill="1" applyBorder="1" applyAlignment="1">
      <alignment horizontal="center" vertical="center"/>
    </xf>
    <xf numFmtId="0" fontId="5" fillId="5" borderId="0" xfId="6" applyFont="1" applyFill="1" applyAlignment="1">
      <alignment horizontal="center" vertical="center"/>
    </xf>
    <xf numFmtId="2" fontId="5" fillId="5" borderId="0" xfId="6" applyNumberFormat="1" applyFont="1" applyFill="1" applyAlignment="1">
      <alignment horizontal="right" vertical="center"/>
    </xf>
    <xf numFmtId="2" fontId="20" fillId="5" borderId="0" xfId="6" applyNumberFormat="1" applyFont="1" applyFill="1" applyAlignment="1">
      <alignment horizontal="center" vertical="center" wrapText="1"/>
    </xf>
    <xf numFmtId="2" fontId="5" fillId="5" borderId="0" xfId="6" applyNumberFormat="1" applyFont="1" applyFill="1" applyAlignment="1">
      <alignment horizontal="center" vertical="center"/>
    </xf>
    <xf numFmtId="0" fontId="20" fillId="5" borderId="26" xfId="6" applyFont="1" applyFill="1" applyBorder="1" applyAlignment="1">
      <alignment horizontal="center" vertical="center"/>
    </xf>
    <xf numFmtId="2" fontId="20" fillId="5" borderId="26" xfId="6" applyNumberFormat="1" applyFont="1" applyFill="1" applyBorder="1" applyAlignment="1">
      <alignment horizontal="center" vertical="center" wrapText="1"/>
    </xf>
    <xf numFmtId="4" fontId="5" fillId="5" borderId="22" xfId="6" applyNumberFormat="1" applyFont="1" applyFill="1" applyBorder="1" applyAlignment="1">
      <alignment horizontal="center" vertical="center"/>
    </xf>
    <xf numFmtId="0" fontId="20" fillId="5" borderId="22" xfId="6" applyFont="1" applyFill="1" applyBorder="1" applyAlignment="1">
      <alignment horizontal="center" vertical="center"/>
    </xf>
    <xf numFmtId="165" fontId="5" fillId="5" borderId="22" xfId="6" applyNumberFormat="1" applyFont="1" applyFill="1" applyBorder="1" applyAlignment="1">
      <alignment horizontal="center" vertical="center"/>
    </xf>
    <xf numFmtId="2" fontId="20" fillId="5" borderId="22" xfId="6" applyNumberFormat="1" applyFont="1" applyFill="1" applyBorder="1" applyAlignment="1">
      <alignment horizontal="center" vertical="center"/>
    </xf>
    <xf numFmtId="0" fontId="20" fillId="5" borderId="0" xfId="6" applyFont="1" applyFill="1" applyAlignment="1">
      <alignment horizontal="center" vertical="center"/>
    </xf>
    <xf numFmtId="2" fontId="5" fillId="5" borderId="22" xfId="6" applyNumberFormat="1" applyFont="1" applyFill="1" applyBorder="1" applyAlignment="1">
      <alignment horizontal="center" vertical="center" wrapText="1"/>
    </xf>
    <xf numFmtId="2" fontId="20" fillId="5" borderId="26" xfId="6" applyNumberFormat="1" applyFont="1" applyFill="1" applyBorder="1" applyAlignment="1">
      <alignment horizontal="center" vertical="center"/>
    </xf>
    <xf numFmtId="2" fontId="32" fillId="5" borderId="22" xfId="6" applyNumberFormat="1" applyFont="1" applyFill="1" applyBorder="1" applyAlignment="1">
      <alignment horizontal="center" vertical="center"/>
    </xf>
    <xf numFmtId="43" fontId="31" fillId="5" borderId="0" xfId="37" applyFont="1" applyFill="1" applyBorder="1" applyAlignment="1">
      <alignment vertical="center"/>
    </xf>
    <xf numFmtId="0" fontId="31" fillId="5" borderId="0" xfId="6" applyFont="1" applyFill="1" applyAlignment="1">
      <alignment horizontal="center" vertical="center"/>
    </xf>
    <xf numFmtId="0" fontId="32" fillId="5" borderId="0" xfId="6" applyFont="1" applyFill="1" applyAlignment="1">
      <alignment horizontal="left" vertical="center"/>
    </xf>
    <xf numFmtId="10" fontId="31" fillId="5" borderId="0" xfId="6" applyNumberFormat="1" applyFont="1" applyFill="1" applyAlignment="1">
      <alignment horizontal="center" vertical="center"/>
    </xf>
    <xf numFmtId="14" fontId="31" fillId="5" borderId="0" xfId="6" applyNumberFormat="1" applyFont="1" applyFill="1" applyAlignment="1">
      <alignment horizontal="center" vertical="center"/>
    </xf>
    <xf numFmtId="0" fontId="32" fillId="5" borderId="0" xfId="6" applyFont="1" applyFill="1" applyAlignment="1">
      <alignment vertical="center"/>
    </xf>
    <xf numFmtId="0" fontId="31" fillId="5" borderId="0" xfId="6" applyFont="1" applyFill="1" applyAlignment="1">
      <alignment vertical="center"/>
    </xf>
    <xf numFmtId="0" fontId="32" fillId="5" borderId="0" xfId="6" applyFont="1" applyFill="1" applyAlignment="1">
      <alignment horizontal="center" vertical="center"/>
    </xf>
    <xf numFmtId="49" fontId="31" fillId="5" borderId="0" xfId="6" applyNumberFormat="1" applyFont="1" applyFill="1" applyAlignment="1">
      <alignment vertical="center"/>
    </xf>
    <xf numFmtId="2" fontId="31" fillId="5" borderId="0" xfId="6" applyNumberFormat="1" applyFont="1" applyFill="1" applyAlignment="1">
      <alignment horizontal="center" vertical="center"/>
    </xf>
    <xf numFmtId="43" fontId="31" fillId="5" borderId="0" xfId="8" applyNumberFormat="1" applyFont="1" applyFill="1" applyBorder="1" applyAlignment="1">
      <alignment vertical="center"/>
    </xf>
    <xf numFmtId="43" fontId="31" fillId="5" borderId="0" xfId="8" applyNumberFormat="1" applyFont="1" applyFill="1" applyBorder="1" applyAlignment="1">
      <alignment horizontal="center" vertical="center"/>
    </xf>
    <xf numFmtId="0" fontId="32" fillId="5" borderId="0" xfId="6" applyFont="1" applyFill="1" applyAlignment="1">
      <alignment horizontal="center" vertical="center" wrapText="1"/>
    </xf>
    <xf numFmtId="2" fontId="32" fillId="5" borderId="0" xfId="6" applyNumberFormat="1" applyFont="1" applyFill="1" applyAlignment="1">
      <alignment horizontal="left" vertical="center"/>
    </xf>
    <xf numFmtId="4" fontId="31" fillId="5" borderId="0" xfId="6" applyNumberFormat="1" applyFont="1" applyFill="1" applyAlignment="1">
      <alignment horizontal="center" vertical="center" wrapText="1"/>
    </xf>
    <xf numFmtId="4" fontId="32" fillId="5" borderId="0" xfId="6" applyNumberFormat="1" applyFont="1" applyFill="1" applyAlignment="1">
      <alignment horizontal="center" vertical="center"/>
    </xf>
    <xf numFmtId="0" fontId="30" fillId="5" borderId="0" xfId="0" applyFont="1" applyFill="1" applyAlignment="1">
      <alignment horizontal="center" vertical="center"/>
    </xf>
    <xf numFmtId="2" fontId="20" fillId="5" borderId="23" xfId="6" applyNumberFormat="1" applyFont="1" applyFill="1" applyBorder="1" applyAlignment="1">
      <alignment horizontal="left" vertical="center" wrapText="1"/>
    </xf>
    <xf numFmtId="0" fontId="0" fillId="5" borderId="0" xfId="0" applyFill="1"/>
    <xf numFmtId="0" fontId="35" fillId="6" borderId="9" xfId="0" applyFont="1" applyFill="1" applyBorder="1" applyAlignment="1">
      <alignment horizontal="center" vertical="center"/>
    </xf>
    <xf numFmtId="49" fontId="41" fillId="7" borderId="1" xfId="0" applyNumberFormat="1" applyFont="1" applyFill="1" applyBorder="1"/>
    <xf numFmtId="0" fontId="41" fillId="7" borderId="2" xfId="0" applyFont="1" applyFill="1" applyBorder="1"/>
    <xf numFmtId="172" fontId="41" fillId="7" borderId="2" xfId="0" applyNumberFormat="1" applyFont="1" applyFill="1" applyBorder="1"/>
    <xf numFmtId="0" fontId="41" fillId="7" borderId="3" xfId="0" applyFont="1" applyFill="1" applyBorder="1"/>
    <xf numFmtId="49" fontId="41" fillId="8" borderId="4" xfId="0" applyNumberFormat="1" applyFont="1" applyFill="1" applyBorder="1"/>
    <xf numFmtId="0" fontId="13" fillId="8" borderId="0" xfId="0" applyFont="1" applyFill="1"/>
    <xf numFmtId="0" fontId="41" fillId="7" borderId="0" xfId="0" applyFont="1" applyFill="1"/>
    <xf numFmtId="0" fontId="41" fillId="7" borderId="5" xfId="0" applyFont="1" applyFill="1" applyBorder="1"/>
    <xf numFmtId="49" fontId="13" fillId="9" borderId="58" xfId="0" applyNumberFormat="1" applyFont="1" applyFill="1" applyBorder="1" applyAlignment="1">
      <alignment vertical="center"/>
    </xf>
    <xf numFmtId="16" fontId="13" fillId="10" borderId="59" xfId="0" applyNumberFormat="1" applyFont="1" applyFill="1" applyBorder="1" applyAlignment="1">
      <alignment horizontal="right"/>
    </xf>
    <xf numFmtId="16" fontId="13" fillId="8" borderId="59" xfId="0" applyNumberFormat="1" applyFont="1" applyFill="1" applyBorder="1" applyAlignment="1">
      <alignment horizontal="right"/>
    </xf>
    <xf numFmtId="49" fontId="13" fillId="11" borderId="45" xfId="0" applyNumberFormat="1" applyFont="1" applyFill="1" applyBorder="1" applyAlignment="1">
      <alignment horizontal="center" vertical="center" wrapText="1"/>
    </xf>
    <xf numFmtId="0" fontId="13" fillId="11" borderId="46" xfId="0" applyFont="1" applyFill="1" applyBorder="1" applyAlignment="1">
      <alignment vertical="center" wrapText="1"/>
    </xf>
    <xf numFmtId="172" fontId="13" fillId="11" borderId="46" xfId="0" applyNumberFormat="1" applyFont="1" applyFill="1" applyBorder="1" applyAlignment="1">
      <alignment horizontal="center" vertical="center" wrapText="1"/>
    </xf>
    <xf numFmtId="172" fontId="13" fillId="11" borderId="47" xfId="0" applyNumberFormat="1" applyFont="1" applyFill="1" applyBorder="1" applyAlignment="1">
      <alignment horizontal="center" vertical="center" wrapText="1"/>
    </xf>
    <xf numFmtId="49" fontId="41" fillId="11" borderId="60" xfId="0" applyNumberFormat="1" applyFont="1" applyFill="1" applyBorder="1" applyAlignment="1">
      <alignment horizontal="center" vertical="center" wrapText="1"/>
    </xf>
    <xf numFmtId="0" fontId="41" fillId="11" borderId="61" xfId="0" applyFont="1" applyFill="1" applyBorder="1" applyAlignment="1">
      <alignment vertical="center"/>
    </xf>
    <xf numFmtId="172" fontId="41" fillId="11" borderId="62" xfId="0" applyNumberFormat="1" applyFont="1" applyFill="1" applyBorder="1" applyAlignment="1">
      <alignment horizontal="center" vertical="center" wrapText="1"/>
    </xf>
    <xf numFmtId="173" fontId="3" fillId="12" borderId="13" xfId="1" applyNumberFormat="1" applyFont="1" applyFill="1" applyBorder="1" applyAlignment="1">
      <alignment horizontal="center"/>
    </xf>
    <xf numFmtId="9" fontId="41" fillId="11" borderId="62" xfId="3" applyFont="1" applyFill="1" applyBorder="1" applyAlignment="1">
      <alignment horizontal="center" vertical="center" wrapText="1"/>
    </xf>
    <xf numFmtId="49" fontId="13" fillId="13" borderId="63" xfId="0" applyNumberFormat="1" applyFont="1" applyFill="1" applyBorder="1" applyAlignment="1">
      <alignment horizontal="center" vertical="center" wrapText="1"/>
    </xf>
    <xf numFmtId="0" fontId="13" fillId="13" borderId="64" xfId="0" applyFont="1" applyFill="1" applyBorder="1" applyAlignment="1">
      <alignment vertical="center"/>
    </xf>
    <xf numFmtId="172" fontId="13" fillId="13" borderId="65" xfId="0" applyNumberFormat="1" applyFont="1" applyFill="1" applyBorder="1" applyAlignment="1">
      <alignment horizontal="center" vertical="center" wrapText="1"/>
    </xf>
    <xf numFmtId="10" fontId="4" fillId="7" borderId="15" xfId="0" applyNumberFormat="1" applyFont="1" applyFill="1" applyBorder="1" applyAlignment="1">
      <alignment horizontal="center"/>
    </xf>
    <xf numFmtId="10" fontId="4" fillId="7" borderId="16" xfId="0" applyNumberFormat="1" applyFont="1" applyFill="1" applyBorder="1" applyAlignment="1">
      <alignment horizontal="center"/>
    </xf>
    <xf numFmtId="9" fontId="13" fillId="13" borderId="65" xfId="3" applyFont="1" applyFill="1" applyBorder="1" applyAlignment="1">
      <alignment horizontal="center" vertical="center" wrapText="1"/>
    </xf>
    <xf numFmtId="49" fontId="41" fillId="11" borderId="66" xfId="0" applyNumberFormat="1" applyFont="1" applyFill="1" applyBorder="1" applyAlignment="1">
      <alignment horizontal="center" vertical="center" wrapText="1"/>
    </xf>
    <xf numFmtId="0" fontId="41" fillId="11" borderId="67" xfId="0" applyFont="1" applyFill="1" applyBorder="1" applyAlignment="1">
      <alignment vertical="center"/>
    </xf>
    <xf numFmtId="172" fontId="41" fillId="11" borderId="68" xfId="0" applyNumberFormat="1" applyFont="1" applyFill="1" applyBorder="1" applyAlignment="1">
      <alignment horizontal="center" vertical="center" wrapText="1"/>
    </xf>
    <xf numFmtId="173" fontId="3" fillId="12" borderId="10" xfId="1" applyNumberFormat="1" applyFont="1" applyFill="1" applyBorder="1" applyAlignment="1">
      <alignment horizontal="center"/>
    </xf>
    <xf numFmtId="9" fontId="41" fillId="11" borderId="68" xfId="3" applyFont="1" applyFill="1" applyBorder="1" applyAlignment="1">
      <alignment horizontal="center" vertical="center" wrapText="1"/>
    </xf>
    <xf numFmtId="0" fontId="41" fillId="11" borderId="67" xfId="33" applyFont="1" applyFill="1" applyBorder="1" applyAlignment="1">
      <alignment vertical="center" wrapText="1"/>
    </xf>
    <xf numFmtId="0" fontId="13" fillId="13" borderId="64" xfId="33" applyFont="1" applyFill="1" applyBorder="1" applyAlignment="1">
      <alignment vertical="center" wrapText="1"/>
    </xf>
    <xf numFmtId="172" fontId="41" fillId="11" borderId="68" xfId="0" applyNumberFormat="1" applyFont="1" applyFill="1" applyBorder="1" applyAlignment="1">
      <alignment horizontal="center" vertical="center"/>
    </xf>
    <xf numFmtId="9" fontId="41" fillId="11" borderId="68" xfId="3" applyFont="1" applyFill="1" applyBorder="1" applyAlignment="1">
      <alignment horizontal="center" vertical="center"/>
    </xf>
    <xf numFmtId="172" fontId="13" fillId="13" borderId="65" xfId="0" applyNumberFormat="1" applyFont="1" applyFill="1" applyBorder="1" applyAlignment="1">
      <alignment horizontal="center" vertical="center"/>
    </xf>
    <xf numFmtId="9" fontId="13" fillId="13" borderId="65" xfId="3" applyFont="1" applyFill="1" applyBorder="1" applyAlignment="1">
      <alignment horizontal="center" vertical="center"/>
    </xf>
    <xf numFmtId="49" fontId="41" fillId="7" borderId="4" xfId="0" applyNumberFormat="1" applyFont="1" applyFill="1" applyBorder="1"/>
    <xf numFmtId="0" fontId="13" fillId="11" borderId="69" xfId="0" applyFont="1" applyFill="1" applyBorder="1"/>
    <xf numFmtId="172" fontId="13" fillId="11" borderId="70" xfId="0" applyNumberFormat="1" applyFont="1" applyFill="1" applyBorder="1" applyAlignment="1">
      <alignment horizontal="center"/>
    </xf>
    <xf numFmtId="49" fontId="41" fillId="7" borderId="7" xfId="0" applyNumberFormat="1" applyFont="1" applyFill="1" applyBorder="1"/>
    <xf numFmtId="0" fontId="41" fillId="7" borderId="6" xfId="0" applyFont="1" applyFill="1" applyBorder="1"/>
    <xf numFmtId="172" fontId="41" fillId="7" borderId="6" xfId="0" applyNumberFormat="1" applyFont="1" applyFill="1" applyBorder="1"/>
    <xf numFmtId="0" fontId="41" fillId="7" borderId="8" xfId="0" applyFont="1" applyFill="1" applyBorder="1"/>
    <xf numFmtId="172" fontId="13" fillId="13" borderId="62" xfId="0" applyNumberFormat="1" applyFont="1" applyFill="1" applyBorder="1" applyAlignment="1">
      <alignment horizontal="center" vertical="center"/>
    </xf>
    <xf numFmtId="49" fontId="41" fillId="11" borderId="4" xfId="0" applyNumberFormat="1" applyFont="1" applyFill="1" applyBorder="1" applyAlignment="1">
      <alignment horizontal="center" vertical="center" wrapText="1"/>
    </xf>
    <xf numFmtId="0" fontId="41" fillId="11" borderId="71" xfId="33" applyFont="1" applyFill="1" applyBorder="1" applyAlignment="1">
      <alignment vertical="center" wrapText="1"/>
    </xf>
    <xf numFmtId="172" fontId="41" fillId="13" borderId="62" xfId="0" applyNumberFormat="1" applyFont="1" applyFill="1" applyBorder="1" applyAlignment="1">
      <alignment horizontal="center" vertical="center"/>
    </xf>
    <xf numFmtId="0" fontId="3" fillId="7" borderId="50" xfId="2" applyFont="1" applyFill="1" applyBorder="1" applyAlignment="1" applyProtection="1">
      <alignment horizontal="left" vertical="center" wrapText="1"/>
      <protection locked="0"/>
    </xf>
    <xf numFmtId="2" fontId="31" fillId="5" borderId="22" xfId="6" applyNumberFormat="1" applyFont="1" applyFill="1" applyBorder="1" applyAlignment="1">
      <alignment horizontal="center" vertical="center" wrapText="1"/>
    </xf>
    <xf numFmtId="0" fontId="34" fillId="7" borderId="9" xfId="0" applyFont="1" applyFill="1" applyBorder="1" applyAlignment="1">
      <alignment horizontal="center" vertical="center"/>
    </xf>
    <xf numFmtId="2" fontId="34" fillId="7" borderId="9" xfId="0" applyNumberFormat="1" applyFont="1" applyFill="1" applyBorder="1" applyAlignment="1">
      <alignment horizontal="center" vertical="center"/>
    </xf>
    <xf numFmtId="0" fontId="34" fillId="7" borderId="9" xfId="0" applyFont="1" applyFill="1" applyBorder="1" applyAlignment="1">
      <alignment horizontal="left" vertical="center" wrapText="1"/>
    </xf>
    <xf numFmtId="0" fontId="42" fillId="14" borderId="9" xfId="0" applyFont="1" applyFill="1" applyBorder="1" applyAlignment="1">
      <alignment horizontal="left" vertical="top" wrapText="1"/>
    </xf>
    <xf numFmtId="0" fontId="42" fillId="14" borderId="9" xfId="0" applyFont="1" applyFill="1" applyBorder="1" applyAlignment="1">
      <alignment horizontal="center" vertical="top" wrapText="1"/>
    </xf>
    <xf numFmtId="0" fontId="42" fillId="14" borderId="9" xfId="0" applyFont="1" applyFill="1" applyBorder="1" applyAlignment="1">
      <alignment horizontal="right" vertical="top" wrapText="1"/>
    </xf>
    <xf numFmtId="173" fontId="3" fillId="12" borderId="0" xfId="1" applyNumberFormat="1" applyFont="1" applyFill="1" applyBorder="1" applyAlignment="1">
      <alignment horizontal="center"/>
    </xf>
    <xf numFmtId="9" fontId="41" fillId="11" borderId="62" xfId="3" applyFont="1" applyFill="1" applyBorder="1" applyAlignment="1">
      <alignment horizontal="center" vertical="center"/>
    </xf>
    <xf numFmtId="0" fontId="32" fillId="5" borderId="22" xfId="6" applyFont="1" applyFill="1" applyBorder="1" applyAlignment="1">
      <alignment horizontal="center" vertical="center" wrapText="1"/>
    </xf>
    <xf numFmtId="165" fontId="31" fillId="5" borderId="22" xfId="6" applyNumberFormat="1" applyFont="1" applyFill="1" applyBorder="1" applyAlignment="1">
      <alignment horizontal="center" vertical="center"/>
    </xf>
    <xf numFmtId="49" fontId="13" fillId="13" borderId="60" xfId="0" applyNumberFormat="1" applyFont="1" applyFill="1" applyBorder="1" applyAlignment="1">
      <alignment horizontal="center" vertical="center" wrapText="1"/>
    </xf>
    <xf numFmtId="0" fontId="13" fillId="13" borderId="61" xfId="33" applyFont="1" applyFill="1" applyBorder="1" applyAlignment="1">
      <alignment vertical="center" wrapText="1"/>
    </xf>
    <xf numFmtId="10" fontId="4" fillId="7" borderId="0" xfId="0" applyNumberFormat="1" applyFont="1" applyFill="1" applyAlignment="1">
      <alignment horizontal="center"/>
    </xf>
    <xf numFmtId="9" fontId="13" fillId="13" borderId="62" xfId="3" applyFont="1" applyFill="1" applyBorder="1" applyAlignment="1">
      <alignment horizontal="center" vertical="center"/>
    </xf>
    <xf numFmtId="172" fontId="4" fillId="7" borderId="0" xfId="0" applyNumberFormat="1" applyFont="1" applyFill="1" applyAlignment="1">
      <alignment horizontal="center"/>
    </xf>
    <xf numFmtId="2" fontId="31" fillId="5" borderId="22" xfId="6" applyNumberFormat="1" applyFont="1" applyFill="1" applyBorder="1" applyAlignment="1">
      <alignment horizontal="center" vertical="center"/>
    </xf>
    <xf numFmtId="0" fontId="0" fillId="59" borderId="0" xfId="0" applyFill="1"/>
    <xf numFmtId="2" fontId="34" fillId="5" borderId="9" xfId="0" applyNumberFormat="1" applyFont="1" applyFill="1" applyBorder="1" applyAlignment="1">
      <alignment horizontal="left" vertical="center" wrapText="1"/>
    </xf>
    <xf numFmtId="2" fontId="45" fillId="15" borderId="0" xfId="0" applyNumberFormat="1" applyFont="1" applyFill="1" applyAlignment="1">
      <alignment horizontal="right" vertical="top" wrapText="1"/>
    </xf>
    <xf numFmtId="0" fontId="45" fillId="16" borderId="0" xfId="0" applyFont="1" applyFill="1" applyAlignment="1">
      <alignment horizontal="right" vertical="top" wrapText="1"/>
    </xf>
    <xf numFmtId="0" fontId="45" fillId="16" borderId="0" xfId="0" applyFont="1" applyFill="1" applyAlignment="1">
      <alignment horizontal="left" vertical="top" wrapText="1"/>
    </xf>
    <xf numFmtId="0" fontId="45" fillId="16" borderId="0" xfId="0" applyFont="1" applyFill="1" applyAlignment="1">
      <alignment horizontal="center" vertical="top" wrapText="1"/>
    </xf>
    <xf numFmtId="0" fontId="42" fillId="7" borderId="9" xfId="0" applyFont="1" applyFill="1" applyBorder="1" applyAlignment="1">
      <alignment horizontal="left" vertical="top" wrapText="1"/>
    </xf>
    <xf numFmtId="0" fontId="42" fillId="7" borderId="9" xfId="0" applyFont="1" applyFill="1" applyBorder="1" applyAlignment="1">
      <alignment horizontal="center" vertical="top" wrapText="1"/>
    </xf>
    <xf numFmtId="0" fontId="42" fillId="7" borderId="9" xfId="0" applyFont="1" applyFill="1" applyBorder="1" applyAlignment="1">
      <alignment horizontal="right" vertical="top" wrapText="1"/>
    </xf>
    <xf numFmtId="0" fontId="45" fillId="7" borderId="9" xfId="0" applyFont="1" applyFill="1" applyBorder="1" applyAlignment="1">
      <alignment horizontal="left" vertical="top" wrapText="1"/>
    </xf>
    <xf numFmtId="0" fontId="45" fillId="7" borderId="9" xfId="0" applyFont="1" applyFill="1" applyBorder="1" applyAlignment="1">
      <alignment horizontal="center" vertical="top" wrapText="1"/>
    </xf>
    <xf numFmtId="0" fontId="45" fillId="7" borderId="9" xfId="0" applyFont="1" applyFill="1" applyBorder="1" applyAlignment="1">
      <alignment horizontal="right" vertical="top" wrapText="1"/>
    </xf>
    <xf numFmtId="2" fontId="45" fillId="7" borderId="9" xfId="0" applyNumberFormat="1" applyFont="1" applyFill="1" applyBorder="1" applyAlignment="1">
      <alignment horizontal="right" vertical="top" wrapText="1"/>
    </xf>
    <xf numFmtId="0" fontId="35" fillId="57" borderId="9" xfId="0" applyFont="1" applyFill="1" applyBorder="1" applyAlignment="1">
      <alignment horizontal="center" vertical="center"/>
    </xf>
    <xf numFmtId="2" fontId="31" fillId="5" borderId="0" xfId="6" applyNumberFormat="1" applyFont="1" applyFill="1" applyAlignment="1">
      <alignment horizontal="left" vertical="center" wrapText="1"/>
    </xf>
    <xf numFmtId="171" fontId="0" fillId="0" borderId="9" xfId="0" applyNumberFormat="1" applyBorder="1" applyAlignment="1">
      <alignment horizontal="center"/>
    </xf>
    <xf numFmtId="171" fontId="77" fillId="0" borderId="9" xfId="0" applyNumberFormat="1" applyFont="1" applyBorder="1" applyAlignment="1">
      <alignment horizontal="center"/>
    </xf>
    <xf numFmtId="0" fontId="0" fillId="7" borderId="9" xfId="0" applyFill="1" applyBorder="1"/>
    <xf numFmtId="0" fontId="34" fillId="5" borderId="50" xfId="0" applyFont="1" applyFill="1" applyBorder="1" applyAlignment="1">
      <alignment horizontal="left" wrapText="1"/>
    </xf>
    <xf numFmtId="0" fontId="34" fillId="7" borderId="9" xfId="0" applyFont="1" applyFill="1" applyBorder="1" applyAlignment="1">
      <alignment horizontal="left" wrapText="1"/>
    </xf>
    <xf numFmtId="0" fontId="0" fillId="7" borderId="0" xfId="0" applyFill="1"/>
    <xf numFmtId="0" fontId="76" fillId="7" borderId="0" xfId="0" applyFont="1" applyFill="1" applyAlignment="1">
      <alignment horizontal="center"/>
    </xf>
    <xf numFmtId="0" fontId="45" fillId="7" borderId="0" xfId="0" applyFont="1" applyFill="1" applyAlignment="1">
      <alignment horizontal="left" vertical="top" wrapText="1"/>
    </xf>
    <xf numFmtId="0" fontId="45" fillId="7" borderId="0" xfId="0" applyFont="1" applyFill="1" applyAlignment="1">
      <alignment horizontal="center" vertical="top" wrapText="1"/>
    </xf>
    <xf numFmtId="0" fontId="45" fillId="7" borderId="0" xfId="0" applyFont="1" applyFill="1" applyAlignment="1">
      <alignment horizontal="right" vertical="top" wrapText="1"/>
    </xf>
    <xf numFmtId="2" fontId="45" fillId="7" borderId="0" xfId="0" applyNumberFormat="1" applyFont="1" applyFill="1" applyAlignment="1">
      <alignment horizontal="right" vertical="top" wrapText="1"/>
    </xf>
    <xf numFmtId="187" fontId="45" fillId="7" borderId="9" xfId="0" applyNumberFormat="1" applyFont="1" applyFill="1" applyBorder="1" applyAlignment="1">
      <alignment horizontal="center" vertical="top" wrapText="1"/>
    </xf>
    <xf numFmtId="185" fontId="45" fillId="7" borderId="9" xfId="0" applyNumberFormat="1" applyFont="1" applyFill="1" applyBorder="1" applyAlignment="1">
      <alignment horizontal="center" vertical="top" wrapText="1"/>
    </xf>
    <xf numFmtId="186" fontId="45" fillId="7" borderId="9" xfId="0" applyNumberFormat="1" applyFont="1" applyFill="1" applyBorder="1" applyAlignment="1">
      <alignment horizontal="right" vertical="top" wrapText="1"/>
    </xf>
    <xf numFmtId="44" fontId="45" fillId="7" borderId="9" xfId="364" applyFont="1" applyFill="1" applyBorder="1" applyAlignment="1">
      <alignment horizontal="right" vertical="top" wrapText="1"/>
    </xf>
    <xf numFmtId="0" fontId="0" fillId="2" borderId="9" xfId="0" applyFill="1" applyBorder="1" applyAlignment="1">
      <alignment horizontal="center" vertical="top" wrapText="1"/>
    </xf>
    <xf numFmtId="0" fontId="0" fillId="2" borderId="9" xfId="0" applyFill="1" applyBorder="1" applyAlignment="1">
      <alignment horizontal="center" wrapText="1"/>
    </xf>
    <xf numFmtId="0" fontId="0" fillId="59" borderId="9" xfId="0" applyFill="1" applyBorder="1" applyAlignment="1">
      <alignment horizontal="center" vertical="top"/>
    </xf>
    <xf numFmtId="44" fontId="40" fillId="5" borderId="2" xfId="364" applyFont="1" applyFill="1" applyBorder="1" applyAlignment="1" applyProtection="1">
      <alignment horizontal="center" vertical="center" wrapText="1"/>
      <protection locked="0"/>
    </xf>
    <xf numFmtId="44" fontId="40" fillId="5" borderId="46" xfId="364" applyFont="1" applyFill="1" applyBorder="1" applyAlignment="1">
      <alignment horizontal="center" vertical="center" shrinkToFit="1"/>
    </xf>
    <xf numFmtId="44" fontId="40" fillId="5" borderId="47" xfId="364" applyFont="1" applyFill="1" applyBorder="1" applyAlignment="1">
      <alignment horizontal="center" vertical="center"/>
    </xf>
    <xf numFmtId="44" fontId="37" fillId="5" borderId="7" xfId="364" applyFont="1" applyFill="1" applyBorder="1" applyAlignment="1" applyProtection="1">
      <alignment horizontal="center" vertical="center" wrapText="1"/>
      <protection locked="0"/>
    </xf>
    <xf numFmtId="44" fontId="37" fillId="5" borderId="52" xfId="364" applyFont="1" applyFill="1" applyBorder="1" applyAlignment="1" applyProtection="1">
      <alignment horizontal="center" vertical="center" wrapText="1"/>
      <protection locked="0"/>
    </xf>
    <xf numFmtId="44" fontId="27" fillId="5" borderId="56" xfId="364" applyFont="1" applyFill="1" applyBorder="1" applyAlignment="1">
      <alignment horizontal="center" vertical="center" wrapText="1"/>
    </xf>
    <xf numFmtId="44" fontId="27" fillId="5" borderId="57" xfId="364" applyFont="1" applyFill="1" applyBorder="1" applyAlignment="1">
      <alignment horizontal="center" vertical="center" wrapText="1"/>
    </xf>
    <xf numFmtId="44" fontId="28" fillId="5" borderId="0" xfId="364" applyFont="1" applyFill="1" applyAlignment="1">
      <alignment horizontal="center"/>
    </xf>
    <xf numFmtId="44" fontId="35" fillId="2" borderId="9" xfId="364" applyFont="1" applyFill="1" applyBorder="1" applyAlignment="1">
      <alignment horizontal="center" vertical="center"/>
    </xf>
    <xf numFmtId="44" fontId="34" fillId="5" borderId="9" xfId="364" applyFont="1" applyFill="1" applyBorder="1" applyAlignment="1">
      <alignment horizontal="center" vertical="center"/>
    </xf>
    <xf numFmtId="44" fontId="34" fillId="2" borderId="9" xfId="364" applyFont="1" applyFill="1" applyBorder="1" applyAlignment="1">
      <alignment horizontal="center" vertical="center"/>
    </xf>
    <xf numFmtId="44" fontId="34" fillId="7" borderId="9" xfId="364" applyFont="1" applyFill="1" applyBorder="1" applyAlignment="1">
      <alignment horizontal="center" vertical="center"/>
    </xf>
    <xf numFmtId="44" fontId="35" fillId="5" borderId="9" xfId="364" applyFont="1" applyFill="1" applyBorder="1" applyAlignment="1">
      <alignment horizontal="center"/>
    </xf>
    <xf numFmtId="44" fontId="0" fillId="0" borderId="0" xfId="364" applyFont="1" applyAlignment="1">
      <alignment horizontal="center"/>
    </xf>
    <xf numFmtId="0" fontId="29" fillId="5" borderId="0" xfId="6" applyFont="1" applyFill="1" applyAlignment="1">
      <alignment horizontal="center" vertical="center" wrapText="1"/>
    </xf>
    <xf numFmtId="0" fontId="30" fillId="5" borderId="0" xfId="6" applyFont="1" applyFill="1" applyAlignment="1">
      <alignment horizontal="center" vertical="center" wrapText="1"/>
    </xf>
    <xf numFmtId="0" fontId="30" fillId="5" borderId="2" xfId="6" applyFont="1" applyFill="1" applyBorder="1" applyAlignment="1">
      <alignment vertical="center" wrapText="1"/>
    </xf>
    <xf numFmtId="0" fontId="30" fillId="5" borderId="3" xfId="6" applyFont="1" applyFill="1" applyBorder="1" applyAlignment="1">
      <alignment vertical="center" wrapText="1"/>
    </xf>
    <xf numFmtId="0" fontId="30" fillId="5" borderId="0" xfId="6" applyFont="1" applyFill="1" applyAlignment="1">
      <alignment vertical="center" wrapText="1"/>
    </xf>
    <xf numFmtId="0" fontId="30" fillId="5" borderId="5" xfId="6" applyFont="1" applyFill="1" applyBorder="1" applyAlignment="1">
      <alignment vertical="center" wrapText="1"/>
    </xf>
    <xf numFmtId="0" fontId="30" fillId="5" borderId="6" xfId="6" applyFont="1" applyFill="1" applyBorder="1" applyAlignment="1">
      <alignment vertical="center" wrapText="1"/>
    </xf>
    <xf numFmtId="0" fontId="30" fillId="5" borderId="8" xfId="6" applyFont="1" applyFill="1" applyBorder="1" applyAlignment="1">
      <alignment vertical="center" wrapText="1"/>
    </xf>
    <xf numFmtId="0" fontId="78" fillId="5" borderId="2" xfId="6" applyFont="1" applyFill="1" applyBorder="1" applyAlignment="1">
      <alignment horizontal="center" vertical="center" wrapText="1"/>
    </xf>
    <xf numFmtId="0" fontId="78" fillId="5" borderId="56" xfId="6" applyFont="1" applyFill="1" applyBorder="1" applyAlignment="1">
      <alignment horizontal="center" vertical="center" wrapText="1"/>
    </xf>
    <xf numFmtId="0" fontId="30" fillId="5" borderId="0" xfId="6" applyFont="1" applyFill="1" applyAlignment="1">
      <alignment vertical="center"/>
    </xf>
    <xf numFmtId="2" fontId="45" fillId="7" borderId="9" xfId="0" applyNumberFormat="1" applyFont="1" applyFill="1" applyBorder="1" applyAlignment="1">
      <alignment horizontal="center" vertical="top" wrapText="1"/>
    </xf>
    <xf numFmtId="0" fontId="79" fillId="7" borderId="9" xfId="0" applyFont="1" applyFill="1" applyBorder="1" applyAlignment="1">
      <alignment horizontal="center" vertical="top" wrapText="1"/>
    </xf>
    <xf numFmtId="0" fontId="79" fillId="7" borderId="9" xfId="0" applyFont="1" applyFill="1" applyBorder="1" applyAlignment="1">
      <alignment horizontal="left" vertical="top" wrapText="1"/>
    </xf>
    <xf numFmtId="0" fontId="79" fillId="7" borderId="9" xfId="0" applyFont="1" applyFill="1" applyBorder="1" applyAlignment="1">
      <alignment horizontal="right" vertical="top" wrapText="1"/>
    </xf>
    <xf numFmtId="2" fontId="79" fillId="7" borderId="9" xfId="0" applyNumberFormat="1" applyFont="1" applyFill="1" applyBorder="1" applyAlignment="1">
      <alignment horizontal="right" vertical="top" wrapText="1"/>
    </xf>
    <xf numFmtId="14" fontId="40" fillId="5" borderId="48" xfId="364" applyNumberFormat="1" applyFont="1" applyFill="1" applyBorder="1" applyAlignment="1" applyProtection="1">
      <alignment horizontal="center" vertical="center" wrapText="1"/>
      <protection locked="0"/>
    </xf>
    <xf numFmtId="0" fontId="35" fillId="5" borderId="53" xfId="2" applyFont="1" applyFill="1" applyBorder="1" applyAlignment="1">
      <alignment horizontal="center" vertical="top" wrapText="1"/>
    </xf>
    <xf numFmtId="0" fontId="35" fillId="5" borderId="46" xfId="2" applyFont="1" applyFill="1" applyBorder="1" applyAlignment="1">
      <alignment horizontal="center" vertical="top" wrapText="1"/>
    </xf>
    <xf numFmtId="0" fontId="35" fillId="5" borderId="54" xfId="2" applyFont="1" applyFill="1" applyBorder="1" applyAlignment="1">
      <alignment horizontal="center" vertical="top" wrapText="1"/>
    </xf>
    <xf numFmtId="0" fontId="36" fillId="5" borderId="7" xfId="2" applyFont="1" applyFill="1" applyBorder="1" applyAlignment="1">
      <alignment horizontal="center" vertical="center" wrapText="1"/>
    </xf>
    <xf numFmtId="0" fontId="36" fillId="5" borderId="6" xfId="2" applyFont="1" applyFill="1" applyBorder="1" applyAlignment="1">
      <alignment horizontal="center" vertical="center" wrapText="1"/>
    </xf>
    <xf numFmtId="0" fontId="36" fillId="5" borderId="8" xfId="2" applyFont="1" applyFill="1" applyBorder="1" applyAlignment="1">
      <alignment horizontal="center" vertical="center" wrapText="1"/>
    </xf>
    <xf numFmtId="0" fontId="35" fillId="5" borderId="9" xfId="0" applyFont="1" applyFill="1" applyBorder="1" applyAlignment="1">
      <alignment horizontal="right"/>
    </xf>
    <xf numFmtId="0" fontId="34" fillId="5" borderId="44" xfId="2" applyFont="1" applyFill="1" applyBorder="1" applyAlignment="1">
      <alignment horizontal="center"/>
    </xf>
    <xf numFmtId="0" fontId="34" fillId="5" borderId="2" xfId="2" applyFont="1" applyFill="1" applyBorder="1" applyAlignment="1">
      <alignment horizontal="center"/>
    </xf>
    <xf numFmtId="0" fontId="34" fillId="5" borderId="3" xfId="2" applyFont="1" applyFill="1" applyBorder="1" applyAlignment="1">
      <alignment horizontal="center"/>
    </xf>
    <xf numFmtId="0" fontId="34" fillId="5" borderId="13" xfId="2" applyFont="1" applyFill="1" applyBorder="1" applyAlignment="1">
      <alignment horizontal="center"/>
    </xf>
    <xf numFmtId="0" fontId="34" fillId="5" borderId="0" xfId="2" applyFont="1" applyFill="1" applyAlignment="1">
      <alignment horizontal="center"/>
    </xf>
    <xf numFmtId="0" fontId="34" fillId="5" borderId="5" xfId="2" applyFont="1" applyFill="1" applyBorder="1" applyAlignment="1">
      <alignment horizontal="center"/>
    </xf>
    <xf numFmtId="2" fontId="38" fillId="5" borderId="45" xfId="19" applyFont="1" applyFill="1" applyBorder="1" applyAlignment="1">
      <alignment horizontal="center" vertical="center" wrapText="1"/>
    </xf>
    <xf numFmtId="2" fontId="38" fillId="5" borderId="46" xfId="19" applyFont="1" applyFill="1" applyBorder="1" applyAlignment="1">
      <alignment horizontal="center" vertical="center" wrapText="1"/>
    </xf>
    <xf numFmtId="2" fontId="38" fillId="5" borderId="47" xfId="19" applyFont="1" applyFill="1" applyBorder="1" applyAlignment="1">
      <alignment horizontal="center" vertical="center" wrapText="1"/>
    </xf>
    <xf numFmtId="2" fontId="38" fillId="5" borderId="1" xfId="19" applyFont="1" applyFill="1" applyBorder="1" applyAlignment="1">
      <alignment horizontal="center" vertical="center" wrapText="1"/>
    </xf>
    <xf numFmtId="2" fontId="38" fillId="5" borderId="2" xfId="19" applyFont="1" applyFill="1" applyBorder="1" applyAlignment="1">
      <alignment horizontal="center" vertical="center" wrapText="1"/>
    </xf>
    <xf numFmtId="170" fontId="39" fillId="5" borderId="9" xfId="0" applyNumberFormat="1" applyFont="1" applyFill="1" applyBorder="1" applyAlignment="1">
      <alignment horizontal="center" vertical="center"/>
    </xf>
    <xf numFmtId="44" fontId="40" fillId="5" borderId="2" xfId="364" applyFont="1" applyFill="1" applyBorder="1" applyAlignment="1">
      <alignment horizontal="center"/>
    </xf>
    <xf numFmtId="44" fontId="40" fillId="5" borderId="48" xfId="364" applyFont="1" applyFill="1" applyBorder="1" applyAlignment="1">
      <alignment horizontal="center"/>
    </xf>
    <xf numFmtId="0" fontId="35" fillId="5" borderId="28" xfId="2" applyFont="1" applyFill="1" applyBorder="1" applyAlignment="1">
      <alignment horizontal="center" vertical="center"/>
    </xf>
    <xf numFmtId="0" fontId="35" fillId="5" borderId="29" xfId="2" applyFont="1" applyFill="1" applyBorder="1" applyAlignment="1">
      <alignment horizontal="center" vertical="center"/>
    </xf>
    <xf numFmtId="0" fontId="35" fillId="5" borderId="31" xfId="2" applyFont="1" applyFill="1" applyBorder="1" applyAlignment="1">
      <alignment horizontal="center" vertical="center"/>
    </xf>
    <xf numFmtId="0" fontId="35" fillId="5" borderId="32" xfId="2" applyFont="1" applyFill="1" applyBorder="1" applyAlignment="1">
      <alignment horizontal="center" vertical="center"/>
    </xf>
    <xf numFmtId="0" fontId="40" fillId="5" borderId="49" xfId="2" applyFont="1" applyFill="1" applyBorder="1" applyAlignment="1">
      <alignment horizontal="center" vertical="center" wrapText="1"/>
    </xf>
    <xf numFmtId="0" fontId="40" fillId="5" borderId="50" xfId="2" applyFont="1" applyFill="1" applyBorder="1" applyAlignment="1">
      <alignment horizontal="center" vertical="center" wrapText="1"/>
    </xf>
    <xf numFmtId="0" fontId="40" fillId="5" borderId="51" xfId="2" applyFont="1" applyFill="1" applyBorder="1" applyAlignment="1">
      <alignment horizontal="center" vertical="center" wrapText="1"/>
    </xf>
    <xf numFmtId="0" fontId="40" fillId="5" borderId="41" xfId="2" applyFont="1" applyFill="1" applyBorder="1" applyAlignment="1">
      <alignment horizontal="center" vertical="center" wrapText="1"/>
    </xf>
    <xf numFmtId="0" fontId="40" fillId="5" borderId="42" xfId="2" applyFont="1" applyFill="1" applyBorder="1" applyAlignment="1">
      <alignment horizontal="center" vertical="center" wrapText="1"/>
    </xf>
    <xf numFmtId="0" fontId="40" fillId="5" borderId="43" xfId="2" applyFont="1" applyFill="1" applyBorder="1" applyAlignment="1">
      <alignment horizontal="center" vertical="center" wrapText="1"/>
    </xf>
    <xf numFmtId="44" fontId="37" fillId="5" borderId="0" xfId="364" applyFont="1" applyFill="1" applyBorder="1" applyAlignment="1" applyProtection="1">
      <alignment horizontal="center" vertical="center" wrapText="1"/>
      <protection locked="0"/>
    </xf>
    <xf numFmtId="44" fontId="37" fillId="5" borderId="6" xfId="364" applyFont="1" applyFill="1" applyBorder="1" applyAlignment="1" applyProtection="1">
      <alignment horizontal="center" vertical="center" wrapText="1"/>
      <protection locked="0"/>
    </xf>
    <xf numFmtId="10" fontId="37" fillId="5" borderId="14" xfId="3" applyNumberFormat="1" applyFont="1" applyFill="1" applyBorder="1" applyAlignment="1" applyProtection="1">
      <alignment horizontal="center" vertical="center" wrapText="1"/>
      <protection locked="0"/>
    </xf>
    <xf numFmtId="10" fontId="37" fillId="5" borderId="52" xfId="3" applyNumberFormat="1" applyFont="1" applyFill="1" applyBorder="1" applyAlignment="1" applyProtection="1">
      <alignment horizontal="center" vertical="center" wrapText="1"/>
      <protection locked="0"/>
    </xf>
    <xf numFmtId="0" fontId="30" fillId="5" borderId="2" xfId="6" applyFont="1" applyFill="1" applyBorder="1" applyAlignment="1">
      <alignment horizontal="center" vertical="center" wrapText="1"/>
    </xf>
    <xf numFmtId="0" fontId="30" fillId="5" borderId="3" xfId="6" applyFont="1" applyFill="1" applyBorder="1" applyAlignment="1">
      <alignment horizontal="center" vertical="center" wrapText="1"/>
    </xf>
    <xf numFmtId="0" fontId="30" fillId="5" borderId="0" xfId="6" applyFont="1" applyFill="1" applyAlignment="1">
      <alignment horizontal="center" vertical="center" wrapText="1"/>
    </xf>
    <xf numFmtId="0" fontId="30" fillId="5" borderId="5" xfId="6" applyFont="1" applyFill="1" applyBorder="1" applyAlignment="1">
      <alignment horizontal="center" vertical="center" wrapText="1"/>
    </xf>
    <xf numFmtId="0" fontId="30" fillId="5" borderId="6" xfId="6" applyFont="1" applyFill="1" applyBorder="1" applyAlignment="1">
      <alignment horizontal="center" vertical="center" wrapText="1"/>
    </xf>
    <xf numFmtId="0" fontId="30" fillId="5" borderId="8" xfId="6" applyFont="1" applyFill="1" applyBorder="1" applyAlignment="1">
      <alignment horizontal="center" vertical="center" wrapText="1"/>
    </xf>
    <xf numFmtId="2" fontId="32" fillId="5" borderId="22" xfId="6" applyNumberFormat="1" applyFont="1" applyFill="1" applyBorder="1" applyAlignment="1">
      <alignment horizontal="center" vertical="center"/>
    </xf>
    <xf numFmtId="2" fontId="31" fillId="5" borderId="22" xfId="6" applyNumberFormat="1" applyFont="1" applyFill="1" applyBorder="1" applyAlignment="1">
      <alignment horizontal="center" vertical="center" wrapText="1"/>
    </xf>
    <xf numFmtId="2" fontId="31" fillId="5" borderId="22" xfId="6" applyNumberFormat="1" applyFont="1" applyFill="1" applyBorder="1" applyAlignment="1">
      <alignment horizontal="right" vertical="center"/>
    </xf>
    <xf numFmtId="2" fontId="31" fillId="5" borderId="23" xfId="6" applyNumberFormat="1" applyFont="1" applyFill="1" applyBorder="1" applyAlignment="1">
      <alignment horizontal="center" vertical="center" wrapText="1"/>
    </xf>
    <xf numFmtId="2" fontId="31" fillId="5" borderId="24" xfId="6" applyNumberFormat="1" applyFont="1" applyFill="1" applyBorder="1" applyAlignment="1">
      <alignment horizontal="center" vertical="center" wrapText="1"/>
    </xf>
    <xf numFmtId="2" fontId="31" fillId="5" borderId="25" xfId="6" applyNumberFormat="1" applyFont="1" applyFill="1" applyBorder="1" applyAlignment="1">
      <alignment horizontal="center" vertical="center" wrapText="1"/>
    </xf>
    <xf numFmtId="2" fontId="31" fillId="5" borderId="0" xfId="6" applyNumberFormat="1" applyFont="1" applyFill="1" applyAlignment="1">
      <alignment horizontal="left" vertical="center" wrapText="1"/>
    </xf>
    <xf numFmtId="2" fontId="20" fillId="5" borderId="22" xfId="6" applyNumberFormat="1" applyFont="1" applyFill="1" applyBorder="1" applyAlignment="1">
      <alignment horizontal="center" vertical="center"/>
    </xf>
    <xf numFmtId="2" fontId="5" fillId="5" borderId="23" xfId="6" applyNumberFormat="1" applyFont="1" applyFill="1" applyBorder="1" applyAlignment="1">
      <alignment horizontal="center" vertical="center" wrapText="1"/>
    </xf>
    <xf numFmtId="2" fontId="5" fillId="5" borderId="24" xfId="6" applyNumberFormat="1" applyFont="1" applyFill="1" applyBorder="1" applyAlignment="1">
      <alignment horizontal="center" vertical="center" wrapText="1"/>
    </xf>
    <xf numFmtId="2" fontId="5" fillId="5" borderId="25" xfId="6" applyNumberFormat="1" applyFont="1" applyFill="1" applyBorder="1" applyAlignment="1">
      <alignment horizontal="center" vertical="center" wrapText="1"/>
    </xf>
    <xf numFmtId="2" fontId="5" fillId="5" borderId="22" xfId="6" applyNumberFormat="1" applyFont="1" applyFill="1" applyBorder="1" applyAlignment="1">
      <alignment horizontal="right" vertical="center"/>
    </xf>
    <xf numFmtId="0" fontId="32" fillId="5" borderId="0" xfId="6" applyFont="1" applyFill="1" applyAlignment="1">
      <alignment vertical="center"/>
    </xf>
    <xf numFmtId="2" fontId="32" fillId="5" borderId="0" xfId="6" applyNumberFormat="1" applyFont="1" applyFill="1" applyAlignment="1">
      <alignment horizontal="left" vertical="center"/>
    </xf>
    <xf numFmtId="2" fontId="31" fillId="5" borderId="21" xfId="6" applyNumberFormat="1" applyFont="1" applyFill="1" applyBorder="1" applyAlignment="1">
      <alignment horizontal="left" vertical="center" wrapText="1"/>
    </xf>
    <xf numFmtId="2" fontId="31" fillId="5" borderId="0" xfId="6" applyNumberFormat="1" applyFont="1" applyFill="1" applyAlignment="1">
      <alignment horizontal="left" vertical="center"/>
    </xf>
    <xf numFmtId="2" fontId="32" fillId="5" borderId="0" xfId="6" applyNumberFormat="1" applyFont="1" applyFill="1" applyAlignment="1">
      <alignment horizontal="left" vertical="center" wrapText="1"/>
    </xf>
    <xf numFmtId="2" fontId="31" fillId="5" borderId="23" xfId="6" applyNumberFormat="1" applyFont="1" applyFill="1" applyBorder="1" applyAlignment="1">
      <alignment horizontal="center" vertical="center"/>
    </xf>
    <xf numFmtId="2" fontId="32" fillId="5" borderId="24" xfId="6" applyNumberFormat="1" applyFont="1" applyFill="1" applyBorder="1" applyAlignment="1">
      <alignment horizontal="center" vertical="center"/>
    </xf>
    <xf numFmtId="2" fontId="32" fillId="5" borderId="25" xfId="6" applyNumberFormat="1" applyFont="1" applyFill="1" applyBorder="1" applyAlignment="1">
      <alignment horizontal="center" vertical="center"/>
    </xf>
    <xf numFmtId="2" fontId="5" fillId="5" borderId="23" xfId="6" applyNumberFormat="1" applyFont="1" applyFill="1" applyBorder="1" applyAlignment="1">
      <alignment horizontal="left" vertical="center" wrapText="1"/>
    </xf>
    <xf numFmtId="2" fontId="5" fillId="5" borderId="24" xfId="6" applyNumberFormat="1" applyFont="1" applyFill="1" applyBorder="1" applyAlignment="1">
      <alignment horizontal="left" vertical="center" wrapText="1"/>
    </xf>
    <xf numFmtId="2" fontId="5" fillId="5" borderId="25" xfId="6" applyNumberFormat="1" applyFont="1" applyFill="1" applyBorder="1" applyAlignment="1">
      <alignment horizontal="left" vertical="center" wrapText="1"/>
    </xf>
    <xf numFmtId="2" fontId="20" fillId="5" borderId="23" xfId="6" applyNumberFormat="1" applyFont="1" applyFill="1" applyBorder="1" applyAlignment="1">
      <alignment horizontal="left" vertical="center" wrapText="1"/>
    </xf>
    <xf numFmtId="2" fontId="20" fillId="5" borderId="24" xfId="6" applyNumberFormat="1" applyFont="1" applyFill="1" applyBorder="1" applyAlignment="1">
      <alignment horizontal="left" vertical="center" wrapText="1"/>
    </xf>
    <xf numFmtId="2" fontId="20" fillId="5" borderId="25" xfId="6" applyNumberFormat="1" applyFont="1" applyFill="1" applyBorder="1" applyAlignment="1">
      <alignment horizontal="left" vertical="center" wrapText="1"/>
    </xf>
    <xf numFmtId="2" fontId="5" fillId="5" borderId="23" xfId="6" applyNumberFormat="1" applyFont="1" applyFill="1" applyBorder="1" applyAlignment="1">
      <alignment horizontal="left" vertical="center"/>
    </xf>
    <xf numFmtId="2" fontId="5" fillId="5" borderId="24" xfId="6" applyNumberFormat="1" applyFont="1" applyFill="1" applyBorder="1" applyAlignment="1">
      <alignment horizontal="left" vertical="center"/>
    </xf>
    <xf numFmtId="2" fontId="5" fillId="5" borderId="25" xfId="6" applyNumberFormat="1" applyFont="1" applyFill="1" applyBorder="1" applyAlignment="1">
      <alignment horizontal="left" vertical="center"/>
    </xf>
    <xf numFmtId="0" fontId="29" fillId="5" borderId="1" xfId="6" applyFont="1" applyFill="1" applyBorder="1" applyAlignment="1">
      <alignment horizontal="center" vertical="center" wrapText="1"/>
    </xf>
    <xf numFmtId="0" fontId="29" fillId="5" borderId="3" xfId="6" applyFont="1" applyFill="1" applyBorder="1" applyAlignment="1">
      <alignment horizontal="center" vertical="center" wrapText="1"/>
    </xf>
    <xf numFmtId="0" fontId="29" fillId="5" borderId="4" xfId="6" applyFont="1" applyFill="1" applyBorder="1" applyAlignment="1">
      <alignment horizontal="center" vertical="center" wrapText="1"/>
    </xf>
    <xf numFmtId="0" fontId="29" fillId="5" borderId="5" xfId="6" applyFont="1" applyFill="1" applyBorder="1" applyAlignment="1">
      <alignment horizontal="center" vertical="center" wrapText="1"/>
    </xf>
    <xf numFmtId="0" fontId="29" fillId="5" borderId="0" xfId="6" applyFont="1" applyFill="1" applyAlignment="1">
      <alignment horizontal="center" vertical="center" wrapText="1"/>
    </xf>
    <xf numFmtId="0" fontId="29" fillId="5" borderId="7" xfId="6" applyFont="1" applyFill="1" applyBorder="1" applyAlignment="1">
      <alignment horizontal="center" vertical="center" wrapText="1"/>
    </xf>
    <xf numFmtId="0" fontId="29" fillId="5" borderId="6" xfId="6" applyFont="1" applyFill="1" applyBorder="1" applyAlignment="1">
      <alignment horizontal="center" vertical="center" wrapText="1"/>
    </xf>
    <xf numFmtId="2" fontId="30" fillId="5" borderId="1" xfId="6" applyNumberFormat="1" applyFont="1" applyFill="1" applyBorder="1" applyAlignment="1">
      <alignment horizontal="center" vertical="center" wrapText="1"/>
    </xf>
    <xf numFmtId="2" fontId="30" fillId="5" borderId="4" xfId="6" applyNumberFormat="1" applyFont="1" applyFill="1" applyBorder="1" applyAlignment="1">
      <alignment horizontal="center" vertical="center"/>
    </xf>
    <xf numFmtId="0" fontId="30" fillId="5" borderId="0" xfId="6" applyFont="1" applyFill="1" applyAlignment="1">
      <alignment horizontal="center" vertical="center"/>
    </xf>
    <xf numFmtId="0" fontId="30" fillId="5" borderId="5" xfId="6" applyFont="1" applyFill="1" applyBorder="1" applyAlignment="1">
      <alignment horizontal="center" vertical="center"/>
    </xf>
    <xf numFmtId="0" fontId="30" fillId="5" borderId="9" xfId="6" applyFont="1" applyFill="1" applyBorder="1" applyAlignment="1">
      <alignment horizontal="center" vertical="center" wrapText="1"/>
    </xf>
    <xf numFmtId="0" fontId="32" fillId="5" borderId="0" xfId="6" applyFont="1" applyFill="1" applyAlignment="1">
      <alignment horizontal="left" vertical="center"/>
    </xf>
    <xf numFmtId="2" fontId="20" fillId="5" borderId="26" xfId="6" applyNumberFormat="1" applyFont="1" applyFill="1" applyBorder="1" applyAlignment="1">
      <alignment horizontal="center" vertical="center"/>
    </xf>
    <xf numFmtId="2" fontId="20" fillId="5" borderId="23" xfId="6" applyNumberFormat="1" applyFont="1" applyFill="1" applyBorder="1" applyAlignment="1">
      <alignment horizontal="center" vertical="center"/>
    </xf>
    <xf numFmtId="2" fontId="20" fillId="5" borderId="24" xfId="6" applyNumberFormat="1" applyFont="1" applyFill="1" applyBorder="1" applyAlignment="1">
      <alignment horizontal="center" vertical="center"/>
    </xf>
    <xf numFmtId="2" fontId="20" fillId="5" borderId="25" xfId="6" applyNumberFormat="1" applyFont="1" applyFill="1" applyBorder="1" applyAlignment="1">
      <alignment horizontal="center" vertical="center"/>
    </xf>
    <xf numFmtId="2" fontId="31" fillId="5" borderId="23" xfId="6" applyNumberFormat="1" applyFont="1" applyFill="1" applyBorder="1" applyAlignment="1">
      <alignment horizontal="right" vertical="center"/>
    </xf>
    <xf numFmtId="2" fontId="31" fillId="5" borderId="24" xfId="6" applyNumberFormat="1" applyFont="1" applyFill="1" applyBorder="1" applyAlignment="1">
      <alignment horizontal="right" vertical="center"/>
    </xf>
    <xf numFmtId="2" fontId="31" fillId="5" borderId="25" xfId="6" applyNumberFormat="1" applyFont="1" applyFill="1" applyBorder="1" applyAlignment="1">
      <alignment horizontal="right" vertical="center"/>
    </xf>
    <xf numFmtId="2" fontId="31" fillId="5" borderId="24" xfId="6" applyNumberFormat="1" applyFont="1" applyFill="1" applyBorder="1" applyAlignment="1">
      <alignment horizontal="center" vertical="center"/>
    </xf>
    <xf numFmtId="2" fontId="31" fillId="5" borderId="25" xfId="6" applyNumberFormat="1" applyFont="1" applyFill="1" applyBorder="1" applyAlignment="1">
      <alignment horizontal="center" vertical="center"/>
    </xf>
    <xf numFmtId="0" fontId="43" fillId="7" borderId="9" xfId="0" applyFont="1" applyFill="1" applyBorder="1" applyAlignment="1">
      <alignment horizontal="left" vertical="top" wrapText="1"/>
    </xf>
    <xf numFmtId="0" fontId="44" fillId="7" borderId="9" xfId="0" applyFont="1" applyFill="1" applyBorder="1" applyAlignment="1">
      <alignment horizontal="left" vertical="top" wrapText="1"/>
    </xf>
    <xf numFmtId="44" fontId="44" fillId="7" borderId="9" xfId="364" applyFont="1" applyFill="1" applyBorder="1" applyAlignment="1">
      <alignment horizontal="left" vertical="top" wrapText="1"/>
    </xf>
    <xf numFmtId="0" fontId="0" fillId="7" borderId="9" xfId="364" applyNumberFormat="1" applyFont="1" applyFill="1" applyBorder="1"/>
    <xf numFmtId="0" fontId="43" fillId="14" borderId="9" xfId="0" applyFont="1" applyFill="1" applyBorder="1" applyAlignment="1">
      <alignment horizontal="left" vertical="top" wrapText="1"/>
    </xf>
    <xf numFmtId="0" fontId="44" fillId="14" borderId="9" xfId="0" applyFont="1" applyFill="1" applyBorder="1" applyAlignment="1">
      <alignment horizontal="left" vertical="top" wrapText="1"/>
    </xf>
    <xf numFmtId="0" fontId="0" fillId="0" borderId="9" xfId="0" applyBorder="1"/>
    <xf numFmtId="17" fontId="44" fillId="7" borderId="9" xfId="0" applyNumberFormat="1" applyFont="1" applyFill="1" applyBorder="1" applyAlignment="1">
      <alignment horizontal="left" vertical="top" wrapText="1"/>
    </xf>
    <xf numFmtId="0" fontId="0" fillId="7" borderId="9" xfId="0" applyFill="1" applyBorder="1"/>
    <xf numFmtId="44" fontId="0" fillId="7" borderId="9" xfId="364" applyFont="1" applyFill="1" applyBorder="1"/>
    <xf numFmtId="0" fontId="42" fillId="2" borderId="9" xfId="0" applyFont="1" applyFill="1" applyBorder="1" applyAlignment="1">
      <alignment horizontal="center" wrapText="1"/>
    </xf>
    <xf numFmtId="0" fontId="0" fillId="2" borderId="9" xfId="0" applyFill="1" applyBorder="1"/>
    <xf numFmtId="17" fontId="44" fillId="14" borderId="9" xfId="0" applyNumberFormat="1" applyFont="1" applyFill="1" applyBorder="1" applyAlignment="1">
      <alignment horizontal="left" vertical="top" wrapText="1"/>
    </xf>
    <xf numFmtId="0" fontId="42" fillId="57" borderId="9" xfId="0" applyFont="1" applyFill="1" applyBorder="1" applyAlignment="1">
      <alignment horizontal="center" wrapText="1"/>
    </xf>
    <xf numFmtId="0" fontId="0" fillId="57" borderId="9" xfId="0" applyFill="1" applyBorder="1"/>
    <xf numFmtId="0" fontId="42" fillId="58" borderId="9" xfId="0" applyFont="1" applyFill="1" applyBorder="1" applyAlignment="1">
      <alignment horizontal="center" wrapText="1"/>
    </xf>
    <xf numFmtId="0" fontId="0" fillId="58" borderId="9" xfId="0" applyFill="1" applyBorder="1"/>
    <xf numFmtId="44" fontId="44" fillId="14" borderId="9" xfId="364" applyFont="1" applyFill="1" applyBorder="1" applyAlignment="1">
      <alignment horizontal="left" vertical="top" wrapText="1"/>
    </xf>
    <xf numFmtId="44" fontId="0" fillId="0" borderId="9" xfId="364" applyFont="1" applyBorder="1"/>
    <xf numFmtId="2" fontId="44" fillId="14" borderId="9" xfId="0" applyNumberFormat="1" applyFont="1" applyFill="1" applyBorder="1" applyAlignment="1">
      <alignment horizontal="left" vertical="top" wrapText="1"/>
    </xf>
    <xf numFmtId="0" fontId="44" fillId="14" borderId="18" xfId="0" applyFont="1" applyFill="1" applyBorder="1" applyAlignment="1">
      <alignment horizontal="left" vertical="top" wrapText="1"/>
    </xf>
    <xf numFmtId="0" fontId="44" fillId="14" borderId="19" xfId="0" applyFont="1" applyFill="1" applyBorder="1" applyAlignment="1">
      <alignment horizontal="left" vertical="top" wrapText="1"/>
    </xf>
    <xf numFmtId="0" fontId="44" fillId="14" borderId="20" xfId="0" applyFont="1" applyFill="1" applyBorder="1" applyAlignment="1">
      <alignment horizontal="left" vertical="top" wrapText="1"/>
    </xf>
    <xf numFmtId="0" fontId="42" fillId="7" borderId="9" xfId="0" applyFont="1" applyFill="1" applyBorder="1" applyAlignment="1">
      <alignment horizontal="center" wrapText="1"/>
    </xf>
    <xf numFmtId="2" fontId="44" fillId="7" borderId="9" xfId="486" applyNumberFormat="1" applyFont="1" applyFill="1" applyBorder="1" applyAlignment="1">
      <alignment horizontal="left" vertical="top" wrapText="1"/>
    </xf>
    <xf numFmtId="0" fontId="0" fillId="7" borderId="9" xfId="486" applyNumberFormat="1" applyFont="1" applyFill="1" applyBorder="1"/>
    <xf numFmtId="0" fontId="13" fillId="8" borderId="18" xfId="0" applyFont="1" applyFill="1" applyBorder="1" applyAlignment="1">
      <alignment horizontal="center" vertical="center" wrapText="1"/>
    </xf>
    <xf numFmtId="0" fontId="13" fillId="8" borderId="19" xfId="0" applyFont="1" applyFill="1" applyBorder="1" applyAlignment="1">
      <alignment horizontal="center" vertical="center" wrapText="1"/>
    </xf>
    <xf numFmtId="0" fontId="13" fillId="8" borderId="20" xfId="0" applyFont="1" applyFill="1" applyBorder="1" applyAlignment="1">
      <alignment horizontal="center" vertical="center" wrapText="1"/>
    </xf>
    <xf numFmtId="0" fontId="13" fillId="8" borderId="9" xfId="0" applyFont="1" applyFill="1" applyBorder="1" applyAlignment="1">
      <alignment horizontal="left" vertical="center"/>
    </xf>
    <xf numFmtId="0" fontId="13" fillId="8" borderId="9" xfId="0" applyFont="1" applyFill="1" applyBorder="1" applyAlignment="1">
      <alignment horizontal="center"/>
    </xf>
    <xf numFmtId="0" fontId="13" fillId="8" borderId="10" xfId="0" applyFont="1" applyFill="1" applyBorder="1" applyAlignment="1">
      <alignment horizontal="center" vertical="center"/>
    </xf>
    <xf numFmtId="0" fontId="13" fillId="8" borderId="11" xfId="0" applyFont="1" applyFill="1" applyBorder="1" applyAlignment="1">
      <alignment horizontal="center" vertical="center"/>
    </xf>
    <xf numFmtId="0" fontId="13" fillId="8" borderId="13" xfId="0" applyFont="1" applyFill="1" applyBorder="1" applyAlignment="1">
      <alignment horizontal="center" vertical="center"/>
    </xf>
    <xf numFmtId="0" fontId="13" fillId="8" borderId="0" xfId="0" applyFont="1" applyFill="1" applyAlignment="1">
      <alignment horizontal="center" vertical="center"/>
    </xf>
    <xf numFmtId="0" fontId="13" fillId="8" borderId="15" xfId="0" applyFont="1" applyFill="1" applyBorder="1" applyAlignment="1">
      <alignment horizontal="center" vertical="center"/>
    </xf>
    <xf numFmtId="0" fontId="13" fillId="8" borderId="16" xfId="0" applyFont="1" applyFill="1" applyBorder="1" applyAlignment="1">
      <alignment horizontal="center" vertical="center"/>
    </xf>
    <xf numFmtId="0" fontId="13" fillId="8" borderId="10" xfId="0" applyFont="1" applyFill="1" applyBorder="1" applyAlignment="1">
      <alignment horizontal="center" vertical="center" wrapText="1"/>
    </xf>
    <xf numFmtId="0" fontId="13" fillId="8" borderId="12" xfId="0" applyFont="1" applyFill="1" applyBorder="1" applyAlignment="1">
      <alignment horizontal="center" vertical="center" wrapText="1"/>
    </xf>
    <xf numFmtId="0" fontId="13" fillId="8" borderId="15" xfId="0" applyFont="1" applyFill="1" applyBorder="1" applyAlignment="1">
      <alignment horizontal="center" vertical="center" wrapText="1"/>
    </xf>
    <xf numFmtId="0" fontId="13" fillId="8" borderId="17" xfId="0" applyFont="1" applyFill="1" applyBorder="1" applyAlignment="1">
      <alignment horizontal="center" vertical="center" wrapText="1"/>
    </xf>
    <xf numFmtId="0" fontId="76" fillId="7" borderId="0" xfId="0" applyFont="1" applyFill="1" applyAlignment="1">
      <alignment horizontal="center"/>
    </xf>
    <xf numFmtId="0" fontId="24" fillId="8" borderId="0" xfId="0" applyFont="1" applyFill="1" applyAlignment="1">
      <alignment horizontal="left" vertical="center" wrapText="1"/>
    </xf>
    <xf numFmtId="0" fontId="13" fillId="8" borderId="0" xfId="0" applyFont="1" applyFill="1" applyAlignment="1">
      <alignment horizontal="left" vertical="center" wrapText="1"/>
    </xf>
    <xf numFmtId="0" fontId="0" fillId="0" borderId="0" xfId="0" applyAlignment="1">
      <alignment horizontal="center"/>
    </xf>
    <xf numFmtId="0" fontId="77" fillId="0" borderId="0" xfId="0" applyFont="1" applyAlignment="1">
      <alignment horizontal="center" wrapText="1"/>
    </xf>
    <xf numFmtId="0" fontId="77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2" fontId="30" fillId="5" borderId="7" xfId="6" applyNumberFormat="1" applyFont="1" applyFill="1" applyBorder="1" applyAlignment="1">
      <alignment horizontal="center" vertical="center" wrapText="1"/>
    </xf>
    <xf numFmtId="2" fontId="30" fillId="5" borderId="6" xfId="6" applyNumberFormat="1" applyFont="1" applyFill="1" applyBorder="1" applyAlignment="1">
      <alignment horizontal="center" vertical="center" wrapText="1"/>
    </xf>
    <xf numFmtId="2" fontId="30" fillId="5" borderId="8" xfId="6" applyNumberFormat="1" applyFont="1" applyFill="1" applyBorder="1" applyAlignment="1">
      <alignment horizontal="center" vertical="center" wrapText="1"/>
    </xf>
    <xf numFmtId="2" fontId="30" fillId="5" borderId="2" xfId="6" applyNumberFormat="1" applyFont="1" applyFill="1" applyBorder="1" applyAlignment="1">
      <alignment horizontal="center" vertical="center" wrapText="1"/>
    </xf>
    <xf numFmtId="2" fontId="30" fillId="5" borderId="3" xfId="6" applyNumberFormat="1" applyFont="1" applyFill="1" applyBorder="1" applyAlignment="1">
      <alignment horizontal="center" vertical="center" wrapText="1"/>
    </xf>
    <xf numFmtId="2" fontId="30" fillId="5" borderId="4" xfId="6" applyNumberFormat="1" applyFont="1" applyFill="1" applyBorder="1" applyAlignment="1">
      <alignment horizontal="center" vertical="center" wrapText="1"/>
    </xf>
    <xf numFmtId="2" fontId="30" fillId="5" borderId="0" xfId="6" applyNumberFormat="1" applyFont="1" applyFill="1" applyAlignment="1">
      <alignment horizontal="center" vertical="center" wrapText="1"/>
    </xf>
    <xf numFmtId="2" fontId="30" fillId="5" borderId="5" xfId="6" applyNumberFormat="1" applyFont="1" applyFill="1" applyBorder="1" applyAlignment="1">
      <alignment horizontal="center" vertical="center" wrapText="1"/>
    </xf>
    <xf numFmtId="0" fontId="30" fillId="5" borderId="1" xfId="6" applyFont="1" applyFill="1" applyBorder="1" applyAlignment="1">
      <alignment horizontal="center" vertical="center" wrapText="1"/>
    </xf>
    <xf numFmtId="0" fontId="30" fillId="5" borderId="7" xfId="6" applyFont="1" applyFill="1" applyBorder="1" applyAlignment="1">
      <alignment horizontal="center" vertical="center" wrapText="1"/>
    </xf>
    <xf numFmtId="0" fontId="3" fillId="0" borderId="35" xfId="4" applyBorder="1" applyAlignment="1">
      <alignment horizontal="left" vertical="center"/>
    </xf>
    <xf numFmtId="0" fontId="3" fillId="0" borderId="9" xfId="4" applyBorder="1" applyAlignment="1">
      <alignment horizontal="left" vertical="center"/>
    </xf>
    <xf numFmtId="0" fontId="3" fillId="0" borderId="9" xfId="4" applyBorder="1" applyAlignment="1">
      <alignment horizontal="center" vertical="center"/>
    </xf>
    <xf numFmtId="0" fontId="3" fillId="0" borderId="36" xfId="4" applyBorder="1" applyAlignment="1">
      <alignment horizontal="center" vertical="center"/>
    </xf>
    <xf numFmtId="0" fontId="6" fillId="3" borderId="27" xfId="4" applyFont="1" applyFill="1" applyBorder="1" applyAlignment="1">
      <alignment horizontal="center" vertical="center"/>
    </xf>
    <xf numFmtId="0" fontId="6" fillId="3" borderId="28" xfId="4" applyFont="1" applyFill="1" applyBorder="1" applyAlignment="1">
      <alignment horizontal="center" vertical="center"/>
    </xf>
    <xf numFmtId="0" fontId="6" fillId="3" borderId="29" xfId="4" applyFont="1" applyFill="1" applyBorder="1" applyAlignment="1">
      <alignment horizontal="center" vertical="center"/>
    </xf>
    <xf numFmtId="0" fontId="6" fillId="3" borderId="30" xfId="4" applyFont="1" applyFill="1" applyBorder="1" applyAlignment="1">
      <alignment horizontal="center" vertical="center"/>
    </xf>
    <xf numFmtId="0" fontId="6" fillId="3" borderId="31" xfId="4" applyFont="1" applyFill="1" applyBorder="1" applyAlignment="1">
      <alignment horizontal="center" vertical="center"/>
    </xf>
    <xf numFmtId="0" fontId="6" fillId="3" borderId="32" xfId="4" applyFont="1" applyFill="1" applyBorder="1" applyAlignment="1">
      <alignment horizontal="center" vertical="center"/>
    </xf>
    <xf numFmtId="0" fontId="7" fillId="0" borderId="27" xfId="4" applyFont="1" applyBorder="1" applyAlignment="1">
      <alignment horizontal="center" vertical="center" wrapText="1"/>
    </xf>
    <xf numFmtId="0" fontId="7" fillId="0" borderId="28" xfId="4" applyFont="1" applyBorder="1" applyAlignment="1">
      <alignment horizontal="center" vertical="center" wrapText="1"/>
    </xf>
    <xf numFmtId="0" fontId="7" fillId="0" borderId="29" xfId="4" applyFont="1" applyBorder="1" applyAlignment="1">
      <alignment horizontal="center" vertical="center" wrapText="1"/>
    </xf>
    <xf numFmtId="0" fontId="4" fillId="0" borderId="33" xfId="4" applyFont="1" applyBorder="1" applyAlignment="1">
      <alignment horizontal="left" vertical="center"/>
    </xf>
    <xf numFmtId="0" fontId="4" fillId="0" borderId="19" xfId="4" applyFont="1" applyBorder="1" applyAlignment="1">
      <alignment horizontal="left" vertical="center"/>
    </xf>
    <xf numFmtId="166" fontId="4" fillId="0" borderId="19" xfId="4" applyNumberFormat="1" applyFont="1" applyBorder="1" applyAlignment="1">
      <alignment horizontal="center" vertical="center"/>
    </xf>
    <xf numFmtId="166" fontId="4" fillId="0" borderId="34" xfId="4" applyNumberFormat="1" applyFont="1" applyBorder="1" applyAlignment="1">
      <alignment horizontal="center" vertical="center"/>
    </xf>
    <xf numFmtId="0" fontId="4" fillId="0" borderId="35" xfId="4" applyFont="1" applyBorder="1" applyAlignment="1">
      <alignment horizontal="left" vertical="center"/>
    </xf>
    <xf numFmtId="0" fontId="4" fillId="0" borderId="9" xfId="4" applyFont="1" applyBorder="1" applyAlignment="1">
      <alignment horizontal="left" vertical="center"/>
    </xf>
    <xf numFmtId="0" fontId="4" fillId="0" borderId="36" xfId="4" applyFont="1" applyBorder="1" applyAlignment="1">
      <alignment horizontal="left" vertical="center"/>
    </xf>
    <xf numFmtId="10" fontId="4" fillId="0" borderId="9" xfId="4" applyNumberFormat="1" applyFont="1" applyBorder="1" applyAlignment="1">
      <alignment horizontal="center" vertical="center"/>
    </xf>
    <xf numFmtId="0" fontId="4" fillId="0" borderId="9" xfId="4" applyFont="1" applyBorder="1" applyAlignment="1">
      <alignment horizontal="center" vertical="center"/>
    </xf>
    <xf numFmtId="0" fontId="4" fillId="0" borderId="36" xfId="4" applyFont="1" applyBorder="1" applyAlignment="1">
      <alignment horizontal="center" vertical="center"/>
    </xf>
    <xf numFmtId="0" fontId="4" fillId="0" borderId="34" xfId="4" applyFont="1" applyBorder="1" applyAlignment="1">
      <alignment horizontal="left" vertical="center"/>
    </xf>
    <xf numFmtId="10" fontId="3" fillId="0" borderId="9" xfId="4" applyNumberFormat="1" applyBorder="1" applyAlignment="1">
      <alignment horizontal="center" vertical="center"/>
    </xf>
    <xf numFmtId="0" fontId="3" fillId="0" borderId="35" xfId="4" applyBorder="1" applyAlignment="1">
      <alignment horizontal="left"/>
    </xf>
    <xf numFmtId="0" fontId="3" fillId="0" borderId="9" xfId="4" applyBorder="1" applyAlignment="1">
      <alignment horizontal="left"/>
    </xf>
    <xf numFmtId="10" fontId="3" fillId="0" borderId="9" xfId="4" applyNumberFormat="1" applyBorder="1" applyAlignment="1">
      <alignment horizontal="center"/>
    </xf>
    <xf numFmtId="0" fontId="3" fillId="0" borderId="9" xfId="4" applyBorder="1" applyAlignment="1">
      <alignment horizontal="center"/>
    </xf>
    <xf numFmtId="0" fontId="3" fillId="0" borderId="36" xfId="4" applyBorder="1" applyAlignment="1">
      <alignment horizontal="center"/>
    </xf>
    <xf numFmtId="167" fontId="4" fillId="0" borderId="19" xfId="5" applyNumberFormat="1" applyFont="1" applyFill="1" applyBorder="1" applyAlignment="1">
      <alignment horizontal="center"/>
    </xf>
    <xf numFmtId="167" fontId="4" fillId="0" borderId="34" xfId="5" applyNumberFormat="1" applyFont="1" applyFill="1" applyBorder="1" applyAlignment="1">
      <alignment horizontal="center"/>
    </xf>
    <xf numFmtId="0" fontId="8" fillId="0" borderId="37" xfId="4" applyFont="1" applyBorder="1" applyAlignment="1">
      <alignment horizontal="center" vertical="center"/>
    </xf>
    <xf numFmtId="0" fontId="8" fillId="0" borderId="11" xfId="4" applyFont="1" applyBorder="1" applyAlignment="1">
      <alignment horizontal="center" vertical="center"/>
    </xf>
    <xf numFmtId="0" fontId="4" fillId="0" borderId="11" xfId="4" applyFont="1" applyBorder="1" applyAlignment="1">
      <alignment horizontal="right" vertical="center"/>
    </xf>
    <xf numFmtId="0" fontId="4" fillId="0" borderId="12" xfId="4" applyFont="1" applyBorder="1" applyAlignment="1">
      <alignment horizontal="right" vertical="center"/>
    </xf>
    <xf numFmtId="0" fontId="3" fillId="0" borderId="18" xfId="4" applyBorder="1" applyAlignment="1">
      <alignment horizontal="left" vertical="center"/>
    </xf>
    <xf numFmtId="0" fontId="3" fillId="0" borderId="19" xfId="4" applyBorder="1" applyAlignment="1">
      <alignment horizontal="left" vertical="center"/>
    </xf>
    <xf numFmtId="0" fontId="3" fillId="0" borderId="34" xfId="4" applyBorder="1" applyAlignment="1">
      <alignment horizontal="left" vertical="center"/>
    </xf>
    <xf numFmtId="0" fontId="10" fillId="0" borderId="4" xfId="4" applyFont="1" applyBorder="1" applyAlignment="1">
      <alignment horizontal="center"/>
    </xf>
    <xf numFmtId="0" fontId="10" fillId="0" borderId="0" xfId="4" applyFont="1" applyAlignment="1">
      <alignment horizontal="center"/>
    </xf>
    <xf numFmtId="0" fontId="10" fillId="0" borderId="14" xfId="4" applyFont="1" applyBorder="1" applyAlignment="1">
      <alignment horizontal="center"/>
    </xf>
    <xf numFmtId="0" fontId="3" fillId="0" borderId="18" xfId="4" applyBorder="1" applyAlignment="1">
      <alignment horizontal="left" vertical="center" wrapText="1"/>
    </xf>
    <xf numFmtId="0" fontId="3" fillId="0" borderId="18" xfId="4" applyBorder="1" applyAlignment="1">
      <alignment horizontal="justify" vertical="center" wrapText="1"/>
    </xf>
    <xf numFmtId="0" fontId="3" fillId="0" borderId="19" xfId="4" applyBorder="1" applyAlignment="1">
      <alignment horizontal="justify" vertical="center" wrapText="1"/>
    </xf>
    <xf numFmtId="0" fontId="3" fillId="0" borderId="34" xfId="4" applyBorder="1" applyAlignment="1">
      <alignment horizontal="justify" vertical="center" wrapText="1"/>
    </xf>
    <xf numFmtId="0" fontId="3" fillId="0" borderId="19" xfId="4" applyBorder="1" applyAlignment="1">
      <alignment horizontal="left" vertical="center" wrapText="1"/>
    </xf>
    <xf numFmtId="0" fontId="3" fillId="0" borderId="34" xfId="4" applyBorder="1" applyAlignment="1">
      <alignment horizontal="left" vertical="center" wrapText="1"/>
    </xf>
    <xf numFmtId="0" fontId="11" fillId="0" borderId="4" xfId="4" applyFont="1" applyBorder="1" applyAlignment="1">
      <alignment horizontal="center" vertical="top"/>
    </xf>
    <xf numFmtId="0" fontId="11" fillId="0" borderId="0" xfId="4" applyFont="1" applyAlignment="1">
      <alignment horizontal="center" vertical="top"/>
    </xf>
    <xf numFmtId="0" fontId="11" fillId="0" borderId="14" xfId="4" applyFont="1" applyBorder="1" applyAlignment="1">
      <alignment horizontal="center" vertical="top"/>
    </xf>
    <xf numFmtId="0" fontId="11" fillId="0" borderId="38" xfId="4" applyFont="1" applyBorder="1" applyAlignment="1">
      <alignment horizontal="center" vertical="top"/>
    </xf>
    <xf numFmtId="0" fontId="11" fillId="0" borderId="16" xfId="4" applyFont="1" applyBorder="1" applyAlignment="1">
      <alignment horizontal="center" vertical="top"/>
    </xf>
    <xf numFmtId="0" fontId="11" fillId="0" borderId="17" xfId="4" applyFont="1" applyBorder="1" applyAlignment="1">
      <alignment horizontal="center" vertical="top"/>
    </xf>
    <xf numFmtId="49" fontId="3" fillId="0" borderId="18" xfId="4" applyNumberFormat="1" applyBorder="1" applyAlignment="1">
      <alignment horizontal="justify" vertical="center" shrinkToFit="1"/>
    </xf>
    <xf numFmtId="49" fontId="3" fillId="0" borderId="19" xfId="4" applyNumberFormat="1" applyBorder="1" applyAlignment="1">
      <alignment horizontal="justify" vertical="center" shrinkToFit="1"/>
    </xf>
    <xf numFmtId="49" fontId="3" fillId="0" borderId="34" xfId="4" applyNumberFormat="1" applyBorder="1" applyAlignment="1">
      <alignment horizontal="justify" vertical="center" shrinkToFit="1"/>
    </xf>
    <xf numFmtId="0" fontId="3" fillId="0" borderId="18" xfId="4" applyBorder="1" applyAlignment="1">
      <alignment horizontal="justify" vertical="center" shrinkToFit="1"/>
    </xf>
    <xf numFmtId="0" fontId="3" fillId="0" borderId="19" xfId="4" applyBorder="1" applyAlignment="1">
      <alignment horizontal="justify" vertical="center" shrinkToFit="1"/>
    </xf>
    <xf numFmtId="0" fontId="3" fillId="0" borderId="34" xfId="4" applyBorder="1" applyAlignment="1">
      <alignment horizontal="justify" vertical="center" shrinkToFit="1"/>
    </xf>
    <xf numFmtId="0" fontId="13" fillId="0" borderId="33" xfId="4" applyFont="1" applyBorder="1" applyAlignment="1">
      <alignment horizontal="left" vertical="center"/>
    </xf>
    <xf numFmtId="0" fontId="13" fillId="0" borderId="19" xfId="4" applyFont="1" applyBorder="1" applyAlignment="1">
      <alignment horizontal="left" vertical="center"/>
    </xf>
    <xf numFmtId="0" fontId="3" fillId="0" borderId="37" xfId="4" applyBorder="1" applyAlignment="1">
      <alignment horizontal="left" vertical="center"/>
    </xf>
    <xf numFmtId="0" fontId="3" fillId="0" borderId="11" xfId="4" applyBorder="1" applyAlignment="1">
      <alignment horizontal="left" vertical="center"/>
    </xf>
    <xf numFmtId="0" fontId="4" fillId="4" borderId="35" xfId="4" applyFont="1" applyFill="1" applyBorder="1" applyAlignment="1">
      <alignment horizontal="center"/>
    </xf>
    <xf numFmtId="0" fontId="4" fillId="4" borderId="9" xfId="4" applyFont="1" applyFill="1" applyBorder="1" applyAlignment="1">
      <alignment horizontal="center"/>
    </xf>
    <xf numFmtId="0" fontId="4" fillId="4" borderId="36" xfId="4" applyFont="1" applyFill="1" applyBorder="1" applyAlignment="1">
      <alignment horizontal="center"/>
    </xf>
    <xf numFmtId="0" fontId="4" fillId="0" borderId="35" xfId="4" applyFont="1" applyBorder="1" applyAlignment="1">
      <alignment horizontal="center" vertical="center"/>
    </xf>
    <xf numFmtId="10" fontId="3" fillId="0" borderId="36" xfId="4" applyNumberFormat="1" applyBorder="1" applyAlignment="1">
      <alignment horizontal="center" vertical="center"/>
    </xf>
    <xf numFmtId="10" fontId="3" fillId="0" borderId="36" xfId="4" applyNumberFormat="1" applyBorder="1" applyAlignment="1">
      <alignment horizontal="center"/>
    </xf>
    <xf numFmtId="10" fontId="4" fillId="0" borderId="36" xfId="4" applyNumberFormat="1" applyFont="1" applyBorder="1" applyAlignment="1">
      <alignment horizontal="center" vertical="center"/>
    </xf>
    <xf numFmtId="0" fontId="16" fillId="0" borderId="37" xfId="4" applyFont="1" applyBorder="1" applyAlignment="1">
      <alignment horizontal="center" vertical="center" wrapText="1" shrinkToFit="1"/>
    </xf>
    <xf numFmtId="0" fontId="16" fillId="0" borderId="11" xfId="4" applyFont="1" applyBorder="1" applyAlignment="1">
      <alignment horizontal="center" vertical="center" wrapText="1" shrinkToFit="1"/>
    </xf>
    <xf numFmtId="0" fontId="16" fillId="0" borderId="39" xfId="4" applyFont="1" applyBorder="1" applyAlignment="1">
      <alignment horizontal="center" vertical="center" wrapText="1" shrinkToFit="1"/>
    </xf>
    <xf numFmtId="0" fontId="16" fillId="0" borderId="7" xfId="4" applyFont="1" applyBorder="1" applyAlignment="1">
      <alignment horizontal="center" vertical="center" wrapText="1" shrinkToFit="1"/>
    </xf>
    <xf numFmtId="0" fontId="16" fillId="0" borderId="6" xfId="4" applyFont="1" applyBorder="1" applyAlignment="1">
      <alignment horizontal="center" vertical="center" wrapText="1" shrinkToFit="1"/>
    </xf>
    <xf numFmtId="0" fontId="16" fillId="0" borderId="8" xfId="4" applyFont="1" applyBorder="1" applyAlignment="1">
      <alignment horizontal="center" vertical="center" wrapText="1" shrinkToFit="1"/>
    </xf>
    <xf numFmtId="0" fontId="29" fillId="5" borderId="83" xfId="6" applyFont="1" applyFill="1" applyBorder="1" applyAlignment="1">
      <alignment horizontal="center" vertical="center" wrapText="1"/>
    </xf>
    <xf numFmtId="0" fontId="29" fillId="5" borderId="84" xfId="6" applyFont="1" applyFill="1" applyBorder="1" applyAlignment="1">
      <alignment horizontal="center" vertical="center" wrapText="1"/>
    </xf>
    <xf numFmtId="0" fontId="29" fillId="5" borderId="85" xfId="6" applyFont="1" applyFill="1" applyBorder="1" applyAlignment="1">
      <alignment horizontal="center" vertical="center" wrapText="1"/>
    </xf>
    <xf numFmtId="0" fontId="30" fillId="5" borderId="83" xfId="6" applyFont="1" applyFill="1" applyBorder="1" applyAlignment="1">
      <alignment horizontal="center" vertical="center" wrapText="1"/>
    </xf>
    <xf numFmtId="0" fontId="30" fillId="5" borderId="85" xfId="6" applyFont="1" applyFill="1" applyBorder="1" applyAlignment="1">
      <alignment horizontal="center" vertical="center" wrapText="1"/>
    </xf>
    <xf numFmtId="0" fontId="18" fillId="0" borderId="0" xfId="14" applyFont="1" applyAlignment="1">
      <alignment horizontal="center" vertical="center"/>
    </xf>
    <xf numFmtId="0" fontId="4" fillId="0" borderId="18" xfId="14" applyFont="1" applyBorder="1" applyAlignment="1">
      <alignment horizontal="center"/>
    </xf>
    <xf numFmtId="0" fontId="4" fillId="0" borderId="20" xfId="14" applyFont="1" applyBorder="1" applyAlignment="1">
      <alignment horizontal="center"/>
    </xf>
    <xf numFmtId="0" fontId="4" fillId="0" borderId="18" xfId="14" applyFont="1" applyBorder="1" applyAlignment="1">
      <alignment horizontal="right"/>
    </xf>
    <xf numFmtId="0" fontId="4" fillId="0" borderId="20" xfId="14" applyFont="1" applyBorder="1" applyAlignment="1">
      <alignment horizontal="right"/>
    </xf>
    <xf numFmtId="0" fontId="7" fillId="0" borderId="18" xfId="14" applyFont="1" applyBorder="1"/>
    <xf numFmtId="0" fontId="7" fillId="0" borderId="20" xfId="14" applyFont="1" applyBorder="1"/>
  </cellXfs>
  <cellStyles count="487">
    <cellStyle name="20% - Ênfase1 2" xfId="80"/>
    <cellStyle name="20% - Ênfase2 2" xfId="81"/>
    <cellStyle name="20% - Ênfase3 2" xfId="82"/>
    <cellStyle name="20% - Ênfase4 2" xfId="83"/>
    <cellStyle name="20% - Ênfase5 2" xfId="84"/>
    <cellStyle name="20% - Ênfase6 2" xfId="85"/>
    <cellStyle name="40% - Ênfase1 2" xfId="86"/>
    <cellStyle name="40% - Ênfase2 2" xfId="87"/>
    <cellStyle name="40% - Ênfase3 2" xfId="88"/>
    <cellStyle name="40% - Ênfase4 2" xfId="89"/>
    <cellStyle name="40% - Ênfase5 2" xfId="90"/>
    <cellStyle name="40% - Ênfase6 2" xfId="91"/>
    <cellStyle name="60% - Ênfase1 2" xfId="92"/>
    <cellStyle name="60% - Ênfase2 2" xfId="93"/>
    <cellStyle name="60% - Ênfase3 2" xfId="94"/>
    <cellStyle name="60% - Ênfase4 2" xfId="95"/>
    <cellStyle name="60% - Ênfase5 2" xfId="96"/>
    <cellStyle name="60% - Ênfase6 2" xfId="97"/>
    <cellStyle name="Accent1" xfId="144"/>
    <cellStyle name="Accent1 - 20%" xfId="145"/>
    <cellStyle name="Accent1 - 40%" xfId="146"/>
    <cellStyle name="Accent1 - 60%" xfId="147"/>
    <cellStyle name="Accent2" xfId="148"/>
    <cellStyle name="Accent2 - 20%" xfId="149"/>
    <cellStyle name="Accent2 - 40%" xfId="150"/>
    <cellStyle name="Accent2 - 60%" xfId="151"/>
    <cellStyle name="Accent3" xfId="152"/>
    <cellStyle name="Accent3 - 20%" xfId="153"/>
    <cellStyle name="Accent3 - 40%" xfId="154"/>
    <cellStyle name="Accent3 - 60%" xfId="155"/>
    <cellStyle name="Accent4" xfId="156"/>
    <cellStyle name="Accent4 - 20%" xfId="157"/>
    <cellStyle name="Accent4 - 40%" xfId="158"/>
    <cellStyle name="Accent4 - 60%" xfId="159"/>
    <cellStyle name="Accent5" xfId="160"/>
    <cellStyle name="Accent5 - 20%" xfId="161"/>
    <cellStyle name="Accent5 - 40%" xfId="162"/>
    <cellStyle name="Accent5 - 60%" xfId="163"/>
    <cellStyle name="Accent6" xfId="164"/>
    <cellStyle name="Accent6 - 20%" xfId="165"/>
    <cellStyle name="Accent6 - 40%" xfId="166"/>
    <cellStyle name="Accent6 - 60%" xfId="167"/>
    <cellStyle name="Bad" xfId="168"/>
    <cellStyle name="Bom 2" xfId="98"/>
    <cellStyle name="Calculation" xfId="169"/>
    <cellStyle name="Calculation 2" xfId="206"/>
    <cellStyle name="Calculation 2 2" xfId="323"/>
    <cellStyle name="Calculation 3" xfId="313"/>
    <cellStyle name="Cálculo 2" xfId="99"/>
    <cellStyle name="Cálculo 2 2" xfId="207"/>
    <cellStyle name="Cálculo 2 2 2" xfId="324"/>
    <cellStyle name="Cálculo 2 3" xfId="300"/>
    <cellStyle name="Cancel" xfId="170"/>
    <cellStyle name="Célula de Verificação 2" xfId="100"/>
    <cellStyle name="Célula Vinculada 2" xfId="101"/>
    <cellStyle name="Check Cell" xfId="171"/>
    <cellStyle name="Comma" xfId="38"/>
    <cellStyle name="Comma 2" xfId="208"/>
    <cellStyle name="Comma 2 2" xfId="209"/>
    <cellStyle name="Comma 2 2 2" xfId="326"/>
    <cellStyle name="Comma 2 2 2 2" xfId="455"/>
    <cellStyle name="Comma 2 2 3" xfId="398"/>
    <cellStyle name="Comma 2 3" xfId="325"/>
    <cellStyle name="Comma 2 3 2" xfId="454"/>
    <cellStyle name="Comma 2 4" xfId="397"/>
    <cellStyle name="Comma 3" xfId="210"/>
    <cellStyle name="Comma 3 2" xfId="211"/>
    <cellStyle name="Comma 3 2 2" xfId="328"/>
    <cellStyle name="Comma 3 2 2 2" xfId="457"/>
    <cellStyle name="Comma 3 2 3" xfId="400"/>
    <cellStyle name="Comma 3 3" xfId="327"/>
    <cellStyle name="Comma 3 3 2" xfId="456"/>
    <cellStyle name="Comma 3 4" xfId="399"/>
    <cellStyle name="Currency" xfId="39"/>
    <cellStyle name="Date" xfId="40"/>
    <cellStyle name="Emphasis 1" xfId="172"/>
    <cellStyle name="Emphasis 2" xfId="173"/>
    <cellStyle name="Emphasis 3" xfId="174"/>
    <cellStyle name="Ênfase1 2" xfId="102"/>
    <cellStyle name="Ênfase2 2" xfId="103"/>
    <cellStyle name="Ênfase3 2" xfId="104"/>
    <cellStyle name="Ênfase4 2" xfId="105"/>
    <cellStyle name="Ênfase5 2" xfId="106"/>
    <cellStyle name="Ênfase6 2" xfId="107"/>
    <cellStyle name="Entrada 2" xfId="108"/>
    <cellStyle name="Entrada 2 2" xfId="212"/>
    <cellStyle name="Entrada 2 2 2" xfId="329"/>
    <cellStyle name="Entrada 2 3" xfId="301"/>
    <cellStyle name="Euro" xfId="175"/>
    <cellStyle name="Excel Built-in Normal" xfId="26"/>
    <cellStyle name="Fixed" xfId="41"/>
    <cellStyle name="Good" xfId="176"/>
    <cellStyle name="Heading 1" xfId="177"/>
    <cellStyle name="Heading 2" xfId="178"/>
    <cellStyle name="Heading 3" xfId="179"/>
    <cellStyle name="Heading 4" xfId="180"/>
    <cellStyle name="Heading1" xfId="42"/>
    <cellStyle name="Heading2" xfId="43"/>
    <cellStyle name="Incorreto 2" xfId="109"/>
    <cellStyle name="Input" xfId="181"/>
    <cellStyle name="Input 2" xfId="213"/>
    <cellStyle name="Input 2 2" xfId="330"/>
    <cellStyle name="Input 3" xfId="314"/>
    <cellStyle name="Linked Cell" xfId="182"/>
    <cellStyle name="Moeda" xfId="364" builtinId="4"/>
    <cellStyle name="Moeda 2" xfId="22"/>
    <cellStyle name="Moeda 2 2" xfId="45"/>
    <cellStyle name="Moeda 2 2 2" xfId="183"/>
    <cellStyle name="Moeda 2 2 3" xfId="289"/>
    <cellStyle name="Moeda 2 2 3 2" xfId="430"/>
    <cellStyle name="Moeda 2 2 4" xfId="373"/>
    <cellStyle name="Moeda 2 3" xfId="110"/>
    <cellStyle name="Moeda 2 4" xfId="288"/>
    <cellStyle name="Moeda 2 4 2" xfId="429"/>
    <cellStyle name="Moeda 2 5" xfId="44"/>
    <cellStyle name="Moeda 2 5 2" xfId="372"/>
    <cellStyle name="Moeda 2 6" xfId="369"/>
    <cellStyle name="Moeda 3" xfId="46"/>
    <cellStyle name="Moeda 3 2" xfId="184"/>
    <cellStyle name="Moeda 3 3" xfId="290"/>
    <cellStyle name="Moeda 3 3 2" xfId="431"/>
    <cellStyle name="Moeda 3 4" xfId="374"/>
    <cellStyle name="Moeda 4" xfId="111"/>
    <cellStyle name="Moeda 4 2" xfId="185"/>
    <cellStyle name="Moeda 4 2 2" xfId="214"/>
    <cellStyle name="Moeda 4 2 2 2" xfId="331"/>
    <cellStyle name="Moeda 4 2 2 2 2" xfId="458"/>
    <cellStyle name="Moeda 4 2 2 3" xfId="401"/>
    <cellStyle name="Moeda 4 2 3" xfId="215"/>
    <cellStyle name="Moeda 4 3" xfId="302"/>
    <cellStyle name="Moeda 4 3 2" xfId="441"/>
    <cellStyle name="Moeda 4 4" xfId="384"/>
    <cellStyle name="Moeda 5" xfId="216"/>
    <cellStyle name="Moeda 5 2" xfId="332"/>
    <cellStyle name="Moeda 5 2 2" xfId="459"/>
    <cellStyle name="Moeda 5 3" xfId="402"/>
    <cellStyle name="Moeda 6" xfId="486"/>
    <cellStyle name="Moeda 8" xfId="17"/>
    <cellStyle name="Moeda 8 2" xfId="367"/>
    <cellStyle name="Neutra 2" xfId="112"/>
    <cellStyle name="Neutral" xfId="186"/>
    <cellStyle name="Normal" xfId="0" builtinId="0"/>
    <cellStyle name="Normal 10" xfId="205"/>
    <cellStyle name="Normal 10 2" xfId="217"/>
    <cellStyle name="Normal 10 2 2" xfId="14"/>
    <cellStyle name="Normal 10 3" xfId="218"/>
    <cellStyle name="Normal 10 4" xfId="322"/>
    <cellStyle name="Normal 11" xfId="47"/>
    <cellStyle name="Normal 12" xfId="9"/>
    <cellStyle name="Normal 12 2" xfId="219"/>
    <cellStyle name="Normal 13" xfId="220"/>
    <cellStyle name="Normal 13 2" xfId="221"/>
    <cellStyle name="Normal 14" xfId="222"/>
    <cellStyle name="Normal 14 2" xfId="285"/>
    <cellStyle name="Normal 15" xfId="4"/>
    <cellStyle name="Normal 15 2" xfId="20"/>
    <cellStyle name="Normal 155" xfId="25"/>
    <cellStyle name="Normal 16" xfId="34"/>
    <cellStyle name="Normal 160" xfId="27"/>
    <cellStyle name="Normal 17" xfId="287"/>
    <cellStyle name="Normal 173" xfId="32"/>
    <cellStyle name="Normal 2" xfId="21"/>
    <cellStyle name="Normal 2 2" xfId="2"/>
    <cellStyle name="Normal 2 2 2" xfId="48"/>
    <cellStyle name="Normal 2 2 2 2" xfId="113"/>
    <cellStyle name="Normal 2 2 2 2 2" xfId="10"/>
    <cellStyle name="Normal 2 2 2 3" xfId="114"/>
    <cellStyle name="Normal 2 2 3" xfId="49"/>
    <cellStyle name="Normal 2 2 4" xfId="115"/>
    <cellStyle name="Normal 2 3" xfId="50"/>
    <cellStyle name="Normal 2 3 2" xfId="116"/>
    <cellStyle name="Normal 2 4" xfId="11"/>
    <cellStyle name="Normal 2 4 2" xfId="15"/>
    <cellStyle name="Normal 2 4 3" xfId="203"/>
    <cellStyle name="Normal 2_INSTALAÇÃO ELÉTRICA - ILHA DO BISPO-(Aprovada)" xfId="187"/>
    <cellStyle name="Normal 3" xfId="51"/>
    <cellStyle name="Normal 3 2" xfId="52"/>
    <cellStyle name="Normal 3 2 2" xfId="6"/>
    <cellStyle name="Normal 3 2 3" xfId="223"/>
    <cellStyle name="Normal 3 2 3 2" xfId="224"/>
    <cellStyle name="Normal 3 2 4" xfId="225"/>
    <cellStyle name="Normal 3 2 4 2" xfId="226"/>
    <cellStyle name="Normal 3 2 5" xfId="227"/>
    <cellStyle name="Normal 3 3" xfId="53"/>
    <cellStyle name="Normal 3 3 2" xfId="228"/>
    <cellStyle name="Normal 3 3 2 2" xfId="229"/>
    <cellStyle name="Normal 3 3 3" xfId="230"/>
    <cellStyle name="Normal 3 3 3 2" xfId="231"/>
    <cellStyle name="Normal 3 3 4" xfId="232"/>
    <cellStyle name="Normal 3 3 4 2" xfId="233"/>
    <cellStyle name="Normal 3 3 5" xfId="234"/>
    <cellStyle name="Normal 3 4" xfId="235"/>
    <cellStyle name="Normal 3 4 2" xfId="236"/>
    <cellStyle name="Normal 3 5" xfId="237"/>
    <cellStyle name="Normal 3 5 2" xfId="238"/>
    <cellStyle name="Normal 3 6" xfId="239"/>
    <cellStyle name="Normal 3 6 2" xfId="240"/>
    <cellStyle name="Normal 3 7" xfId="241"/>
    <cellStyle name="Normal 4" xfId="54"/>
    <cellStyle name="Normal 4 2" xfId="55"/>
    <cellStyle name="Normal 4 2 2" xfId="56"/>
    <cellStyle name="Normal 5" xfId="57"/>
    <cellStyle name="Normal 5 2" xfId="58"/>
    <cellStyle name="Normal 6" xfId="59"/>
    <cellStyle name="Normal 7" xfId="60"/>
    <cellStyle name="Normal 7 2" xfId="118"/>
    <cellStyle name="Normal 7 3" xfId="117"/>
    <cellStyle name="Normal 7 4" xfId="242"/>
    <cellStyle name="Normal 8" xfId="142"/>
    <cellStyle name="Normal 8 2" xfId="243"/>
    <cellStyle name="Normal 8 3" xfId="244"/>
    <cellStyle name="Normal 85" xfId="29"/>
    <cellStyle name="Normal 86" xfId="28"/>
    <cellStyle name="Normal 87" xfId="31"/>
    <cellStyle name="Normal 9" xfId="204"/>
    <cellStyle name="Normal 9 2" xfId="245"/>
    <cellStyle name="Normal_Med-03" xfId="19"/>
    <cellStyle name="Normal_Plan1" xfId="33"/>
    <cellStyle name="Nota 2" xfId="119"/>
    <cellStyle name="Nota 2 2" xfId="246"/>
    <cellStyle name="Nota 2 2 2" xfId="333"/>
    <cellStyle name="Nota 2 3" xfId="303"/>
    <cellStyle name="Note" xfId="188"/>
    <cellStyle name="Note 2" xfId="247"/>
    <cellStyle name="Note 2 2" xfId="334"/>
    <cellStyle name="Note 3" xfId="315"/>
    <cellStyle name="Output" xfId="189"/>
    <cellStyle name="Output 2" xfId="248"/>
    <cellStyle name="Output 2 2" xfId="335"/>
    <cellStyle name="Output 3" xfId="316"/>
    <cellStyle name="Percent" xfId="61"/>
    <cellStyle name="Percent 2" xfId="62"/>
    <cellStyle name="Porcentagem" xfId="3" builtinId="5"/>
    <cellStyle name="Porcentagem 2" xfId="23"/>
    <cellStyle name="Porcentagem 2 2" xfId="64"/>
    <cellStyle name="Porcentagem 2 2 2" xfId="120"/>
    <cellStyle name="Porcentagem 2 2 3" xfId="249"/>
    <cellStyle name="Porcentagem 2 2 3 2" xfId="284"/>
    <cellStyle name="Porcentagem 2 3" xfId="282"/>
    <cellStyle name="Porcentagem 2 3 2" xfId="121"/>
    <cellStyle name="Porcentagem 2 4" xfId="63"/>
    <cellStyle name="Porcentagem 3" xfId="65"/>
    <cellStyle name="Porcentagem 3 2" xfId="191"/>
    <cellStyle name="Porcentagem 3 3" xfId="190"/>
    <cellStyle name="Porcentagem 3 3 2" xfId="250"/>
    <cellStyle name="Porcentagem 3 3 3" xfId="251"/>
    <cellStyle name="Porcentagem 4" xfId="66"/>
    <cellStyle name="Porcentagem 4 2" xfId="192"/>
    <cellStyle name="Porcentagem 4 2 2" xfId="252"/>
    <cellStyle name="Porcentagem 4 2 3" xfId="253"/>
    <cellStyle name="Porcentagem 5" xfId="67"/>
    <cellStyle name="Porcentagem 5 2" xfId="123"/>
    <cellStyle name="Porcentagem 5 3" xfId="124"/>
    <cellStyle name="Porcentagem 5 4" xfId="122"/>
    <cellStyle name="Porcentagem 6" xfId="68"/>
    <cellStyle name="Porcentagem 6 2" xfId="193"/>
    <cellStyle name="Porcentagem 7" xfId="254"/>
    <cellStyle name="Porcentagem 8" xfId="36"/>
    <cellStyle name="Saída 2" xfId="125"/>
    <cellStyle name="Saída 2 2" xfId="255"/>
    <cellStyle name="Saída 2 2 2" xfId="336"/>
    <cellStyle name="Saída 2 3" xfId="304"/>
    <cellStyle name="Separador de milhares [0] 2" xfId="13"/>
    <cellStyle name="Separador de milhares [0] 2 2" xfId="18"/>
    <cellStyle name="Separador de milhares [0] 2 2 2" xfId="361"/>
    <cellStyle name="Separador de milhares [0] 2 2 2 2" xfId="483"/>
    <cellStyle name="Separador de milhares [0] 2 2 3" xfId="368"/>
    <cellStyle name="Separador de milhares [0] 2 3" xfId="281"/>
    <cellStyle name="Separador de milhares [0] 2 3 2" xfId="426"/>
    <cellStyle name="Separador de milhares [0] 2 4" xfId="366"/>
    <cellStyle name="Separador de milhares 2" xfId="8"/>
    <cellStyle name="Separador de milhares 2 2" xfId="126"/>
    <cellStyle name="Separador de milhares 2 2 2" xfId="202"/>
    <cellStyle name="Separador de milhares 2 2 2 2" xfId="321"/>
    <cellStyle name="Separador de milhares 2 2 2 2 2" xfId="453"/>
    <cellStyle name="Separador de milhares 2 2 2 3" xfId="396"/>
    <cellStyle name="Separador de milhares 2 2 3" xfId="283"/>
    <cellStyle name="Separador de milhares 2 2 3 2" xfId="362"/>
    <cellStyle name="Separador de milhares 2 2 3 2 2" xfId="484"/>
    <cellStyle name="Separador de milhares 2 2 3 3" xfId="427"/>
    <cellStyle name="Separador de milhares 2 2 4" xfId="305"/>
    <cellStyle name="Separador de milhares 2 2 4 2" xfId="442"/>
    <cellStyle name="Separador de milhares 2 2 5" xfId="385"/>
    <cellStyle name="Separador de milhares 2 3" xfId="70"/>
    <cellStyle name="Separador de milhares 2 3 2" xfId="194"/>
    <cellStyle name="Separador de milhares 2 3 2 2" xfId="317"/>
    <cellStyle name="Separador de milhares 2 3 2 2 2" xfId="449"/>
    <cellStyle name="Separador de milhares 2 3 2 3" xfId="392"/>
    <cellStyle name="Separador de milhares 2 3 3" xfId="143"/>
    <cellStyle name="Separador de milhares 2 3 4" xfId="292"/>
    <cellStyle name="Separador de milhares 2 3 4 2" xfId="433"/>
    <cellStyle name="Separador de milhares 2 3 5" xfId="376"/>
    <cellStyle name="Separador de milhares 2 4" xfId="127"/>
    <cellStyle name="Separador de milhares 2 4 2" xfId="306"/>
    <cellStyle name="Separador de milhares 2 4 2 2" xfId="443"/>
    <cellStyle name="Separador de milhares 2 4 3" xfId="386"/>
    <cellStyle name="Separador de milhares 2 5" xfId="128"/>
    <cellStyle name="Separador de milhares 2 5 2" xfId="307"/>
    <cellStyle name="Separador de milhares 2 5 2 2" xfId="444"/>
    <cellStyle name="Separador de milhares 2 5 3" xfId="387"/>
    <cellStyle name="Separador de milhares 2 6" xfId="291"/>
    <cellStyle name="Separador de milhares 2 6 2" xfId="432"/>
    <cellStyle name="Separador de milhares 2 7" xfId="69"/>
    <cellStyle name="Separador de milhares 2 7 2" xfId="375"/>
    <cellStyle name="Separador de milhares 3" xfId="71"/>
    <cellStyle name="Separador de milhares 3 2" xfId="72"/>
    <cellStyle name="Separador de milhares 3 2 2" xfId="196"/>
    <cellStyle name="Separador de milhares 3 3" xfId="195"/>
    <cellStyle name="Separador de milhares 3 3 2" xfId="256"/>
    <cellStyle name="Separador de milhares 3 3 2 2" xfId="337"/>
    <cellStyle name="Separador de milhares 3 3 2 2 2" xfId="460"/>
    <cellStyle name="Separador de milhares 3 3 2 3" xfId="403"/>
    <cellStyle name="Separador de milhares 3 3 3" xfId="257"/>
    <cellStyle name="Separador de milhares 3 4" xfId="258"/>
    <cellStyle name="Separador de milhares 3 4 2" xfId="338"/>
    <cellStyle name="Separador de milhares 3 4 2 2" xfId="461"/>
    <cellStyle name="Separador de milhares 3 4 3" xfId="404"/>
    <cellStyle name="Separador de milhares 3 5" xfId="293"/>
    <cellStyle name="Separador de milhares 3 5 2" xfId="434"/>
    <cellStyle name="Separador de milhares 3 6" xfId="377"/>
    <cellStyle name="Separador de milhares 4" xfId="73"/>
    <cellStyle name="Separador de milhares 4 2" xfId="197"/>
    <cellStyle name="Separador de milhares 4 2 2" xfId="259"/>
    <cellStyle name="Separador de milhares 4 2 2 2" xfId="339"/>
    <cellStyle name="Separador de milhares 4 2 2 2 2" xfId="462"/>
    <cellStyle name="Separador de milhares 4 2 2 3" xfId="405"/>
    <cellStyle name="Separador de milhares 4 2 3" xfId="260"/>
    <cellStyle name="Separador de milhares 4 2 3 2" xfId="340"/>
    <cellStyle name="Separador de milhares 4 2 3 2 2" xfId="463"/>
    <cellStyle name="Separador de milhares 4 2 3 3" xfId="406"/>
    <cellStyle name="Separador de milhares 4 2 4" xfId="318"/>
    <cellStyle name="Separador de milhares 4 2 4 2" xfId="450"/>
    <cellStyle name="Separador de milhares 4 2 5" xfId="393"/>
    <cellStyle name="Separador de milhares 4 3" xfId="294"/>
    <cellStyle name="Separador de milhares 4 3 2" xfId="435"/>
    <cellStyle name="Separador de milhares 4 4" xfId="378"/>
    <cellStyle name="Separador de milhares 5" xfId="74"/>
    <cellStyle name="Separador de milhares 6" xfId="75"/>
    <cellStyle name="Separador de milhares 6 2" xfId="261"/>
    <cellStyle name="Separador de milhares 6 2 2" xfId="262"/>
    <cellStyle name="Separador de milhares 6 2 2 2" xfId="342"/>
    <cellStyle name="Separador de milhares 6 2 2 2 2" xfId="465"/>
    <cellStyle name="Separador de milhares 6 2 2 3" xfId="408"/>
    <cellStyle name="Separador de milhares 6 2 3" xfId="341"/>
    <cellStyle name="Separador de milhares 6 2 3 2" xfId="464"/>
    <cellStyle name="Separador de milhares 6 2 4" xfId="407"/>
    <cellStyle name="Separador de milhares 6 3" xfId="263"/>
    <cellStyle name="Separador de milhares 6 3 2" xfId="264"/>
    <cellStyle name="Separador de milhares 6 3 2 2" xfId="344"/>
    <cellStyle name="Separador de milhares 6 3 2 2 2" xfId="467"/>
    <cellStyle name="Separador de milhares 6 3 2 3" xfId="410"/>
    <cellStyle name="Separador de milhares 6 3 3" xfId="343"/>
    <cellStyle name="Separador de milhares 6 3 3 2" xfId="466"/>
    <cellStyle name="Separador de milhares 6 3 4" xfId="409"/>
    <cellStyle name="Separador de milhares 6 4" xfId="265"/>
    <cellStyle name="Separador de milhares 6 4 2" xfId="266"/>
    <cellStyle name="Separador de milhares 6 4 2 2" xfId="346"/>
    <cellStyle name="Separador de milhares 6 4 2 2 2" xfId="469"/>
    <cellStyle name="Separador de milhares 6 4 2 3" xfId="412"/>
    <cellStyle name="Separador de milhares 6 4 3" xfId="345"/>
    <cellStyle name="Separador de milhares 6 4 3 2" xfId="468"/>
    <cellStyle name="Separador de milhares 6 4 4" xfId="411"/>
    <cellStyle name="Separador de milhares 6 5" xfId="267"/>
    <cellStyle name="Separador de milhares 6 5 2" xfId="347"/>
    <cellStyle name="Separador de milhares 6 5 2 2" xfId="470"/>
    <cellStyle name="Separador de milhares 6 5 3" xfId="413"/>
    <cellStyle name="Separador de milhares 6 6" xfId="295"/>
    <cellStyle name="Separador de milhares 6 6 2" xfId="436"/>
    <cellStyle name="Separador de milhares 6 7" xfId="379"/>
    <cellStyle name="Sheet Title" xfId="198"/>
    <cellStyle name="Texto de Aviso 2" xfId="129"/>
    <cellStyle name="Texto Explicativo 2" xfId="130"/>
    <cellStyle name="Título 1 2" xfId="131"/>
    <cellStyle name="Título 2 2" xfId="132"/>
    <cellStyle name="Título 3 2" xfId="133"/>
    <cellStyle name="Título 4 2" xfId="134"/>
    <cellStyle name="Título 5" xfId="135"/>
    <cellStyle name="Total 2" xfId="136"/>
    <cellStyle name="Total 2 2" xfId="268"/>
    <cellStyle name="Total 2 2 2" xfId="348"/>
    <cellStyle name="Total 2 3" xfId="308"/>
    <cellStyle name="Vírgula" xfId="1" builtinId="3"/>
    <cellStyle name="Vírgula 10" xfId="37"/>
    <cellStyle name="Vírgula 10 2" xfId="349"/>
    <cellStyle name="Vírgula 10 2 2" xfId="471"/>
    <cellStyle name="Vírgula 10 3" xfId="269"/>
    <cellStyle name="Vírgula 10 3 2" xfId="414"/>
    <cellStyle name="Vírgula 10 4" xfId="371"/>
    <cellStyle name="Vírgula 11" xfId="35"/>
    <cellStyle name="Vírgula 11 2" xfId="363"/>
    <cellStyle name="Vírgula 11 2 2" xfId="485"/>
    <cellStyle name="Vírgula 11 3" xfId="286"/>
    <cellStyle name="Vírgula 11 3 2" xfId="428"/>
    <cellStyle name="Vírgula 12" xfId="296"/>
    <cellStyle name="Vírgula 12 2" xfId="437"/>
    <cellStyle name="Vírgula 13" xfId="76"/>
    <cellStyle name="Vírgula 13 2" xfId="380"/>
    <cellStyle name="Vírgula 14" xfId="365"/>
    <cellStyle name="Vírgula 2" xfId="77"/>
    <cellStyle name="Vírgula 2 2" xfId="7"/>
    <cellStyle name="Vírgula 2 2 2" xfId="5"/>
    <cellStyle name="Vírgula 2 2 2 2" xfId="320"/>
    <cellStyle name="Vírgula 2 2 2 2 2" xfId="452"/>
    <cellStyle name="Vírgula 2 2 2 3" xfId="200"/>
    <cellStyle name="Vírgula 2 2 2 3 2" xfId="395"/>
    <cellStyle name="Vírgula 2 2 3" xfId="298"/>
    <cellStyle name="Vírgula 2 2 3 2" xfId="439"/>
    <cellStyle name="Vírgula 2 2 4" xfId="78"/>
    <cellStyle name="Vírgula 2 2 4 2" xfId="382"/>
    <cellStyle name="Vírgula 2 3" xfId="199"/>
    <cellStyle name="Vírgula 2 3 2" xfId="319"/>
    <cellStyle name="Vírgula 2 3 2 2" xfId="451"/>
    <cellStyle name="Vírgula 2 3 3" xfId="394"/>
    <cellStyle name="Vírgula 2 4" xfId="12"/>
    <cellStyle name="Vírgula 2 4 2" xfId="16"/>
    <cellStyle name="Vírgula 2 4 2 2" xfId="360"/>
    <cellStyle name="Vírgula 2 4 2 2 2" xfId="482"/>
    <cellStyle name="Vírgula 2 4 3" xfId="280"/>
    <cellStyle name="Vírgula 2 4 3 2" xfId="425"/>
    <cellStyle name="Vírgula 2 5" xfId="297"/>
    <cellStyle name="Vírgula 2 5 2" xfId="438"/>
    <cellStyle name="Vírgula 2 6" xfId="381"/>
    <cellStyle name="Vírgula 3" xfId="79"/>
    <cellStyle name="Vírgula 3 2" xfId="138"/>
    <cellStyle name="Vírgula 3 3" xfId="139"/>
    <cellStyle name="Vírgula 3 3 2" xfId="310"/>
    <cellStyle name="Vírgula 3 3 2 2" xfId="446"/>
    <cellStyle name="Vírgula 3 3 3" xfId="389"/>
    <cellStyle name="Vírgula 3 4" xfId="137"/>
    <cellStyle name="Vírgula 3 4 2" xfId="309"/>
    <cellStyle name="Vírgula 3 4 2 2" xfId="445"/>
    <cellStyle name="Vírgula 3 4 3" xfId="388"/>
    <cellStyle name="Vírgula 3 5" xfId="299"/>
    <cellStyle name="Vírgula 3 5 2" xfId="440"/>
    <cellStyle name="Vírgula 3 6" xfId="383"/>
    <cellStyle name="Vírgula 4" xfId="30"/>
    <cellStyle name="Vírgula 4 2" xfId="270"/>
    <cellStyle name="Vírgula 4 2 2" xfId="271"/>
    <cellStyle name="Vírgula 4 2 2 2" xfId="351"/>
    <cellStyle name="Vírgula 4 2 2 2 2" xfId="473"/>
    <cellStyle name="Vírgula 4 2 2 3" xfId="416"/>
    <cellStyle name="Vírgula 4 2 3" xfId="350"/>
    <cellStyle name="Vírgula 4 2 3 2" xfId="472"/>
    <cellStyle name="Vírgula 4 2 4" xfId="415"/>
    <cellStyle name="Vírgula 4 3" xfId="272"/>
    <cellStyle name="Vírgula 4 3 2" xfId="352"/>
    <cellStyle name="Vírgula 4 3 2 2" xfId="474"/>
    <cellStyle name="Vírgula 4 3 3" xfId="417"/>
    <cellStyle name="Vírgula 4 4" xfId="311"/>
    <cellStyle name="Vírgula 4 4 2" xfId="447"/>
    <cellStyle name="Vírgula 4 5" xfId="140"/>
    <cellStyle name="Vírgula 4 5 2" xfId="390"/>
    <cellStyle name="Vírgula 4 6" xfId="370"/>
    <cellStyle name="Vírgula 5" xfId="24"/>
    <cellStyle name="Vírgula 5 2" xfId="312"/>
    <cellStyle name="Vírgula 5 2 2" xfId="448"/>
    <cellStyle name="Vírgula 5 3" xfId="141"/>
    <cellStyle name="Vírgula 5 3 2" xfId="391"/>
    <cellStyle name="Vírgula 6" xfId="273"/>
    <cellStyle name="Vírgula 6 2" xfId="274"/>
    <cellStyle name="Vírgula 6 2 2" xfId="354"/>
    <cellStyle name="Vírgula 6 2 2 2" xfId="476"/>
    <cellStyle name="Vírgula 6 2 3" xfId="419"/>
    <cellStyle name="Vírgula 6 3" xfId="353"/>
    <cellStyle name="Vírgula 6 3 2" xfId="475"/>
    <cellStyle name="Vírgula 6 4" xfId="418"/>
    <cellStyle name="Vírgula 7" xfId="275"/>
    <cellStyle name="Vírgula 7 2" xfId="276"/>
    <cellStyle name="Vírgula 7 2 2" xfId="356"/>
    <cellStyle name="Vírgula 7 2 2 2" xfId="478"/>
    <cellStyle name="Vírgula 7 2 3" xfId="421"/>
    <cellStyle name="Vírgula 7 3" xfId="355"/>
    <cellStyle name="Vírgula 7 3 2" xfId="477"/>
    <cellStyle name="Vírgula 7 4" xfId="420"/>
    <cellStyle name="Vírgula 8" xfId="277"/>
    <cellStyle name="Vírgula 8 2" xfId="278"/>
    <cellStyle name="Vírgula 8 2 2" xfId="358"/>
    <cellStyle name="Vírgula 8 2 2 2" xfId="480"/>
    <cellStyle name="Vírgula 8 2 3" xfId="423"/>
    <cellStyle name="Vírgula 8 3" xfId="357"/>
    <cellStyle name="Vírgula 8 3 2" xfId="479"/>
    <cellStyle name="Vírgula 8 4" xfId="422"/>
    <cellStyle name="Vírgula 9" xfId="279"/>
    <cellStyle name="Vírgula 9 2" xfId="359"/>
    <cellStyle name="Vírgula 9 2 2" xfId="481"/>
    <cellStyle name="Vírgula 9 3" xfId="424"/>
    <cellStyle name="Warning Text" xfId="201"/>
  </cellStyles>
  <dxfs count="1">
    <dxf>
      <fill>
        <patternFill>
          <bgColor theme="3" tint="0.59996337778862885"/>
        </patternFill>
      </fill>
    </dxf>
  </dxfs>
  <tableStyles count="0" defaultTableStyle="TableStyleMedium2" defaultPivotStyle="PivotStyleLight16"/>
  <colors>
    <mruColors>
      <color rgb="FFFFFFFF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5292</xdr:colOff>
      <xdr:row>0</xdr:row>
      <xdr:rowOff>173567</xdr:rowOff>
    </xdr:from>
    <xdr:to>
      <xdr:col>2</xdr:col>
      <xdr:colOff>13345</xdr:colOff>
      <xdr:row>4</xdr:row>
      <xdr:rowOff>104775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6061" r="2564"/>
        <a:stretch/>
      </xdr:blipFill>
      <xdr:spPr>
        <a:xfrm>
          <a:off x="5292" y="173567"/>
          <a:ext cx="2313103" cy="8646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144286</xdr:colOff>
      <xdr:row>1</xdr:row>
      <xdr:rowOff>168518</xdr:rowOff>
    </xdr:from>
    <xdr:to>
      <xdr:col>11</xdr:col>
      <xdr:colOff>567837</xdr:colOff>
      <xdr:row>4</xdr:row>
      <xdr:rowOff>682625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6061" r="2564"/>
        <a:stretch/>
      </xdr:blipFill>
      <xdr:spPr>
        <a:xfrm>
          <a:off x="6113286" y="374893"/>
          <a:ext cx="2328551" cy="10856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182562</xdr:rowOff>
    </xdr:from>
    <xdr:to>
      <xdr:col>1</xdr:col>
      <xdr:colOff>1185326</xdr:colOff>
      <xdr:row>2</xdr:row>
      <xdr:rowOff>523874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42051EC0-35C5-4BB0-9AFE-A287746E43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6061" r="2564"/>
        <a:stretch/>
      </xdr:blipFill>
      <xdr:spPr>
        <a:xfrm>
          <a:off x="0" y="182562"/>
          <a:ext cx="1792545" cy="7461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63500</xdr:rowOff>
    </xdr:from>
    <xdr:to>
      <xdr:col>1</xdr:col>
      <xdr:colOff>1857375</xdr:colOff>
      <xdr:row>3</xdr:row>
      <xdr:rowOff>370719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6061" r="2564"/>
        <a:stretch/>
      </xdr:blipFill>
      <xdr:spPr>
        <a:xfrm>
          <a:off x="238125" y="63500"/>
          <a:ext cx="2698750" cy="92634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38094</xdr:rowOff>
    </xdr:from>
    <xdr:to>
      <xdr:col>7</xdr:col>
      <xdr:colOff>31750</xdr:colOff>
      <xdr:row>21</xdr:row>
      <xdr:rowOff>152394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EB8B06E1-CF31-1EF5-CC61-9A0D26F16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9594"/>
          <a:ext cx="5941219" cy="2781300"/>
        </a:xfrm>
        <a:prstGeom prst="rect">
          <a:avLst/>
        </a:prstGeom>
      </xdr:spPr>
    </xdr:pic>
    <xdr:clientData/>
  </xdr:twoCellAnchor>
  <xdr:twoCellAnchor editAs="oneCell">
    <xdr:from>
      <xdr:col>0</xdr:col>
      <xdr:colOff>178594</xdr:colOff>
      <xdr:row>36</xdr:row>
      <xdr:rowOff>47608</xdr:rowOff>
    </xdr:from>
    <xdr:to>
      <xdr:col>7</xdr:col>
      <xdr:colOff>79375</xdr:colOff>
      <xdr:row>49</xdr:row>
      <xdr:rowOff>128034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xmlns="" id="{F1BBF894-26A6-6C75-A176-BD6A3128D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94" y="6143608"/>
          <a:ext cx="5810250" cy="2556926"/>
        </a:xfrm>
        <a:prstGeom prst="rect">
          <a:avLst/>
        </a:prstGeom>
      </xdr:spPr>
    </xdr:pic>
    <xdr:clientData/>
  </xdr:twoCellAnchor>
  <xdr:twoCellAnchor editAs="oneCell">
    <xdr:from>
      <xdr:col>0</xdr:col>
      <xdr:colOff>49968</xdr:colOff>
      <xdr:row>22</xdr:row>
      <xdr:rowOff>140461</xdr:rowOff>
    </xdr:from>
    <xdr:to>
      <xdr:col>7</xdr:col>
      <xdr:colOff>10318</xdr:colOff>
      <xdr:row>36</xdr:row>
      <xdr:rowOff>31536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xmlns="" id="{38C37372-4398-309A-804C-E3DD6450F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68" y="3569461"/>
          <a:ext cx="5869819" cy="2558075"/>
        </a:xfrm>
        <a:prstGeom prst="rect">
          <a:avLst/>
        </a:prstGeom>
      </xdr:spPr>
    </xdr:pic>
    <xdr:clientData/>
  </xdr:twoCellAnchor>
  <xdr:twoCellAnchor editAs="oneCell">
    <xdr:from>
      <xdr:col>8</xdr:col>
      <xdr:colOff>160162</xdr:colOff>
      <xdr:row>1</xdr:row>
      <xdr:rowOff>15874</xdr:rowOff>
    </xdr:from>
    <xdr:to>
      <xdr:col>11</xdr:col>
      <xdr:colOff>429643</xdr:colOff>
      <xdr:row>3</xdr:row>
      <xdr:rowOff>634999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BF90DDE1-1670-4866-BCB0-922242AEEC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6061" r="2564"/>
        <a:stretch/>
      </xdr:blipFill>
      <xdr:spPr>
        <a:xfrm>
          <a:off x="6494287" y="206374"/>
          <a:ext cx="2079231" cy="10001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138511</xdr:colOff>
      <xdr:row>6</xdr:row>
      <xdr:rowOff>0</xdr:rowOff>
    </xdr:from>
    <xdr:to>
      <xdr:col>22</xdr:col>
      <xdr:colOff>485713</xdr:colOff>
      <xdr:row>16</xdr:row>
      <xdr:rowOff>189442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639" t="27869" r="27956" b="23428"/>
        <a:stretch/>
      </xdr:blipFill>
      <xdr:spPr>
        <a:xfrm>
          <a:off x="9501586" y="200025"/>
          <a:ext cx="4928727" cy="2170642"/>
        </a:xfrm>
        <a:prstGeom prst="rect">
          <a:avLst/>
        </a:prstGeom>
      </xdr:spPr>
    </xdr:pic>
    <xdr:clientData/>
  </xdr:twoCellAnchor>
  <xdr:twoCellAnchor editAs="oneCell">
    <xdr:from>
      <xdr:col>16</xdr:col>
      <xdr:colOff>31751</xdr:colOff>
      <xdr:row>15</xdr:row>
      <xdr:rowOff>151343</xdr:rowOff>
    </xdr:from>
    <xdr:to>
      <xdr:col>23</xdr:col>
      <xdr:colOff>92622</xdr:colOff>
      <xdr:row>30</xdr:row>
      <xdr:rowOff>403227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1721" t="19244" r="21334" b="16511"/>
        <a:stretch/>
      </xdr:blipFill>
      <xdr:spPr>
        <a:xfrm>
          <a:off x="9394826" y="2142068"/>
          <a:ext cx="5251996" cy="3315759"/>
        </a:xfrm>
        <a:prstGeom prst="rect">
          <a:avLst/>
        </a:prstGeom>
      </xdr:spPr>
    </xdr:pic>
    <xdr:clientData/>
  </xdr:twoCellAnchor>
  <xdr:twoCellAnchor editAs="oneCell">
    <xdr:from>
      <xdr:col>16</xdr:col>
      <xdr:colOff>52918</xdr:colOff>
      <xdr:row>30</xdr:row>
      <xdr:rowOff>37654</xdr:rowOff>
    </xdr:from>
    <xdr:to>
      <xdr:col>22</xdr:col>
      <xdr:colOff>590550</xdr:colOff>
      <xdr:row>38</xdr:row>
      <xdr:rowOff>4233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1884" t="39067" r="21334" b="17525"/>
        <a:stretch/>
      </xdr:blipFill>
      <xdr:spPr>
        <a:xfrm>
          <a:off x="9415993" y="4885879"/>
          <a:ext cx="5119157" cy="2230354"/>
        </a:xfrm>
        <a:prstGeom prst="rect">
          <a:avLst/>
        </a:prstGeom>
      </xdr:spPr>
    </xdr:pic>
    <xdr:clientData/>
  </xdr:twoCellAnchor>
  <xdr:twoCellAnchor editAs="oneCell">
    <xdr:from>
      <xdr:col>16</xdr:col>
      <xdr:colOff>63501</xdr:colOff>
      <xdr:row>41</xdr:row>
      <xdr:rowOff>69696</xdr:rowOff>
    </xdr:from>
    <xdr:to>
      <xdr:col>20</xdr:col>
      <xdr:colOff>704851</xdr:colOff>
      <xdr:row>47</xdr:row>
      <xdr:rowOff>166158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2941" t="25322" r="32316" b="47042"/>
        <a:stretch/>
      </xdr:blipFill>
      <xdr:spPr>
        <a:xfrm>
          <a:off x="9426576" y="7022946"/>
          <a:ext cx="3594100" cy="1239462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46</xdr:row>
      <xdr:rowOff>197908</xdr:rowOff>
    </xdr:from>
    <xdr:to>
      <xdr:col>21</xdr:col>
      <xdr:colOff>199658</xdr:colOff>
      <xdr:row>53</xdr:row>
      <xdr:rowOff>172509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1883" t="40080" r="21822" b="27942"/>
        <a:stretch/>
      </xdr:blipFill>
      <xdr:spPr>
        <a:xfrm>
          <a:off x="9363075" y="8094133"/>
          <a:ext cx="4171583" cy="1327151"/>
        </a:xfrm>
        <a:prstGeom prst="rect">
          <a:avLst/>
        </a:prstGeom>
      </xdr:spPr>
    </xdr:pic>
    <xdr:clientData/>
  </xdr:twoCellAnchor>
  <xdr:twoCellAnchor editAs="oneCell">
    <xdr:from>
      <xdr:col>13</xdr:col>
      <xdr:colOff>64912</xdr:colOff>
      <xdr:row>1</xdr:row>
      <xdr:rowOff>57390</xdr:rowOff>
    </xdr:from>
    <xdr:to>
      <xdr:col>14</xdr:col>
      <xdr:colOff>1063625</xdr:colOff>
      <xdr:row>4</xdr:row>
      <xdr:rowOff>253999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xmlns="" id="{36857F9F-DA2C-4FAD-85C1-DA579F0156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6061" r="2564"/>
        <a:stretch/>
      </xdr:blipFill>
      <xdr:spPr>
        <a:xfrm>
          <a:off x="7875412" y="247890"/>
          <a:ext cx="1601963" cy="78398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93487</xdr:colOff>
      <xdr:row>1</xdr:row>
      <xdr:rowOff>111124</xdr:rowOff>
    </xdr:from>
    <xdr:to>
      <xdr:col>4</xdr:col>
      <xdr:colOff>685800</xdr:colOff>
      <xdr:row>3</xdr:row>
      <xdr:rowOff>438150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8BCECB03-8915-469D-B087-F87FD36699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6061" r="2564"/>
        <a:stretch/>
      </xdr:blipFill>
      <xdr:spPr>
        <a:xfrm>
          <a:off x="6008512" y="301624"/>
          <a:ext cx="1506713" cy="70802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Sheet1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ISSAMSERV\rede\Applications\Microsoft%20Excel.app\COTESE031\Usuarios\DOC\Micro_ASHFORD\PLANILHAS%202001%20(TUDO)\PROJETO%20ALVORADA%202\ALVORADA%20COMPLETO\E.E%20E.F.M.%20de%20Alcantil%20-%20Alcanti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ISSAMSERV\rede\Home\C\Users\J&#250;nior\Downloads\Or&#231;amentos%20para%20composi&#231;&#227;o%20-%20SINAPI%20%20-%20JULHO2013\Biotecnologia\Biotecnologia%20-%20Pronto%20para%20Licitar\PLANILHA%20SINAPI%20-%20JULHO%202013%20(modificado%20por%20Romero)%20-%20TESTE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ISSAMSERV\rede\Applications\Microsoft%20Excel.app\COTESE031\Usuarios\DOC\Micro_ASHFORD\PLANILHAS%202001%20(TUDO)\PROJETO%20ALVORADA%202\ALVORADA%20COMPLETO\E.E%20E.F.M.%20Napole&#227;o%20A.%20N&#243;brega%20-%20S.%20Mamed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or Out. 2001 - BDI=20% Ajust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 GERAL - JULHO 2013"/>
      <sheetName val="COMPOSIÇÃO"/>
      <sheetName val="INSUMOS SINAPI - CONSULTA"/>
      <sheetName val="ENCARGOS SOCIAIS"/>
      <sheetName val="Composições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orma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40"/>
  <sheetViews>
    <sheetView view="pageBreakPreview" zoomScale="80" zoomScaleNormal="80" zoomScaleSheetLayoutView="80" workbookViewId="0">
      <selection activeCell="I140" sqref="A1:I140"/>
    </sheetView>
  </sheetViews>
  <sheetFormatPr defaultRowHeight="15"/>
  <cols>
    <col min="1" max="1" width="16.28515625" customWidth="1"/>
    <col min="2" max="2" width="18.28515625" customWidth="1"/>
    <col min="3" max="3" width="6.7109375" customWidth="1"/>
    <col min="4" max="4" width="89" style="47" customWidth="1"/>
    <col min="5" max="5" width="6.28515625" customWidth="1"/>
    <col min="6" max="6" width="9.7109375" customWidth="1"/>
    <col min="7" max="7" width="16.42578125" style="224" customWidth="1"/>
    <col min="8" max="8" width="16.85546875" style="224" customWidth="1"/>
    <col min="9" max="9" width="23.28515625" style="224" customWidth="1"/>
  </cols>
  <sheetData>
    <row r="1" spans="1:11" ht="20.25" thickBot="1">
      <c r="A1" s="249"/>
      <c r="B1" s="250"/>
      <c r="C1" s="251"/>
      <c r="D1" s="255" t="s">
        <v>166</v>
      </c>
      <c r="E1" s="256"/>
      <c r="F1" s="256"/>
      <c r="G1" s="256"/>
      <c r="H1" s="256"/>
      <c r="I1" s="257"/>
    </row>
    <row r="2" spans="1:11" ht="20.25" thickBot="1">
      <c r="A2" s="252"/>
      <c r="B2" s="253"/>
      <c r="C2" s="254"/>
      <c r="D2" s="258" t="s">
        <v>643</v>
      </c>
      <c r="E2" s="259"/>
      <c r="F2" s="259"/>
      <c r="G2" s="259"/>
      <c r="H2" s="256"/>
      <c r="I2" s="257"/>
    </row>
    <row r="3" spans="1:11" ht="16.5" thickBot="1">
      <c r="A3" s="252"/>
      <c r="B3" s="253"/>
      <c r="C3" s="253"/>
      <c r="D3" s="260" t="s">
        <v>167</v>
      </c>
      <c r="E3" s="260"/>
      <c r="F3" s="260"/>
      <c r="G3" s="260"/>
      <c r="H3" s="261" t="s">
        <v>168</v>
      </c>
      <c r="I3" s="262"/>
    </row>
    <row r="4" spans="1:11" ht="16.5" thickBot="1">
      <c r="A4" s="252"/>
      <c r="B4" s="253"/>
      <c r="C4" s="253"/>
      <c r="D4" s="260"/>
      <c r="E4" s="260"/>
      <c r="F4" s="260"/>
      <c r="G4" s="260"/>
      <c r="H4" s="211" t="s">
        <v>0</v>
      </c>
      <c r="I4" s="241">
        <f ca="1">TODAY()</f>
        <v>44833</v>
      </c>
    </row>
    <row r="5" spans="1:11" ht="16.5" thickBot="1">
      <c r="A5" s="252"/>
      <c r="B5" s="253"/>
      <c r="C5" s="253"/>
      <c r="D5" s="260"/>
      <c r="E5" s="260"/>
      <c r="F5" s="260"/>
      <c r="G5" s="260"/>
      <c r="H5" s="212" t="s">
        <v>169</v>
      </c>
      <c r="I5" s="213">
        <v>1.1338999999999999</v>
      </c>
    </row>
    <row r="6" spans="1:11">
      <c r="A6" s="263" t="s">
        <v>1</v>
      </c>
      <c r="B6" s="263"/>
      <c r="C6" s="264"/>
      <c r="D6" s="267" t="s">
        <v>880</v>
      </c>
      <c r="E6" s="268"/>
      <c r="F6" s="268"/>
      <c r="G6" s="269"/>
      <c r="H6" s="273" t="s">
        <v>2</v>
      </c>
      <c r="I6" s="275">
        <v>0.19209999999999999</v>
      </c>
    </row>
    <row r="7" spans="1:11" ht="48" customHeight="1" thickBot="1">
      <c r="A7" s="265"/>
      <c r="B7" s="265"/>
      <c r="C7" s="266"/>
      <c r="D7" s="270"/>
      <c r="E7" s="271"/>
      <c r="F7" s="271"/>
      <c r="G7" s="272"/>
      <c r="H7" s="274"/>
      <c r="I7" s="276"/>
    </row>
    <row r="8" spans="1:11" ht="51" customHeight="1" thickBot="1">
      <c r="A8" s="242" t="s">
        <v>878</v>
      </c>
      <c r="B8" s="243"/>
      <c r="C8" s="244"/>
      <c r="D8" s="245" t="s">
        <v>243</v>
      </c>
      <c r="E8" s="246"/>
      <c r="F8" s="246"/>
      <c r="G8" s="247"/>
      <c r="H8" s="214" t="s">
        <v>170</v>
      </c>
      <c r="I8" s="215">
        <f>I140</f>
        <v>769382.60416434903</v>
      </c>
    </row>
    <row r="9" spans="1:11" ht="50.25" customHeight="1" thickBot="1">
      <c r="A9" s="65" t="s">
        <v>171</v>
      </c>
      <c r="B9" s="66" t="s">
        <v>172</v>
      </c>
      <c r="C9" s="66" t="s">
        <v>173</v>
      </c>
      <c r="D9" s="66" t="s">
        <v>174</v>
      </c>
      <c r="E9" s="66" t="s">
        <v>175</v>
      </c>
      <c r="F9" s="67" t="s">
        <v>3</v>
      </c>
      <c r="G9" s="216" t="s">
        <v>176</v>
      </c>
      <c r="H9" s="216" t="s">
        <v>177</v>
      </c>
      <c r="I9" s="217" t="s">
        <v>178</v>
      </c>
    </row>
    <row r="10" spans="1:11">
      <c r="A10" s="48"/>
      <c r="B10" s="48"/>
      <c r="C10" s="48"/>
      <c r="D10" s="68"/>
      <c r="E10" s="48"/>
      <c r="F10" s="48"/>
      <c r="G10" s="218"/>
      <c r="H10" s="218"/>
      <c r="I10" s="218"/>
    </row>
    <row r="11" spans="1:11">
      <c r="A11" s="74"/>
      <c r="B11" s="74"/>
      <c r="C11" s="74" t="s">
        <v>4</v>
      </c>
      <c r="D11" s="76" t="s">
        <v>5</v>
      </c>
      <c r="E11" s="74"/>
      <c r="F11" s="74"/>
      <c r="G11" s="219"/>
      <c r="H11" s="219"/>
      <c r="I11" s="219">
        <f>SUM(I12:I17)</f>
        <v>17268.476916916679</v>
      </c>
    </row>
    <row r="12" spans="1:11">
      <c r="A12" s="69" t="s">
        <v>179</v>
      </c>
      <c r="B12" s="69">
        <v>1</v>
      </c>
      <c r="C12" s="69" t="s">
        <v>6</v>
      </c>
      <c r="D12" s="70" t="s">
        <v>638</v>
      </c>
      <c r="E12" s="69" t="s">
        <v>7</v>
      </c>
      <c r="F12" s="71">
        <f>'MEMORIA DE CALC CENT FORM PROF'!K13</f>
        <v>2.25</v>
      </c>
      <c r="G12" s="220">
        <f>COMPOSIÇÕES!C15</f>
        <v>446.98</v>
      </c>
      <c r="H12" s="220">
        <f>G12+(G12*I$6)</f>
        <v>532.84485800000004</v>
      </c>
      <c r="I12" s="220">
        <f>H12*F12</f>
        <v>1198.9009305000002</v>
      </c>
      <c r="K12" s="178" t="s">
        <v>584</v>
      </c>
    </row>
    <row r="13" spans="1:11">
      <c r="A13" s="69" t="s">
        <v>180</v>
      </c>
      <c r="B13" s="69">
        <v>98458</v>
      </c>
      <c r="C13" s="69" t="s">
        <v>17</v>
      </c>
      <c r="D13" s="70" t="s">
        <v>327</v>
      </c>
      <c r="E13" s="69" t="s">
        <v>7</v>
      </c>
      <c r="F13" s="71">
        <f>'MEMORIA DE CALC CENT FORM PROF'!K18</f>
        <v>20.460000000000004</v>
      </c>
      <c r="G13" s="220">
        <v>129.31</v>
      </c>
      <c r="H13" s="220">
        <f>G13+(G13*I$6)</f>
        <v>154.150451</v>
      </c>
      <c r="I13" s="220">
        <f>H13*F13</f>
        <v>3153.9182274600007</v>
      </c>
      <c r="K13" s="178" t="s">
        <v>584</v>
      </c>
    </row>
    <row r="14" spans="1:11" ht="28.5">
      <c r="A14" s="69" t="s">
        <v>180</v>
      </c>
      <c r="B14" s="69">
        <v>97624</v>
      </c>
      <c r="C14" s="69" t="s">
        <v>19</v>
      </c>
      <c r="D14" s="70" t="s">
        <v>244</v>
      </c>
      <c r="E14" s="69" t="s">
        <v>12</v>
      </c>
      <c r="F14" s="71">
        <f>'MEMORIA DE CALC CENT FORM PROF'!K23</f>
        <v>7.2</v>
      </c>
      <c r="G14" s="220">
        <v>96.96</v>
      </c>
      <c r="H14" s="220">
        <f t="shared" ref="H14:H135" si="0">G14+(G14*I$6)</f>
        <v>115.58601599999999</v>
      </c>
      <c r="I14" s="220">
        <f t="shared" ref="I14:I135" si="1">H14*F14</f>
        <v>832.21931519999987</v>
      </c>
      <c r="K14" s="178" t="s">
        <v>584</v>
      </c>
    </row>
    <row r="15" spans="1:11" ht="17.25" customHeight="1">
      <c r="A15" s="69" t="s">
        <v>179</v>
      </c>
      <c r="B15" s="69">
        <v>2</v>
      </c>
      <c r="C15" s="69" t="s">
        <v>226</v>
      </c>
      <c r="D15" s="70" t="s">
        <v>266</v>
      </c>
      <c r="E15" s="69" t="s">
        <v>7</v>
      </c>
      <c r="F15" s="71">
        <f>'MEMORIA DE CALC CENT FORM PROF'!K46</f>
        <v>931.15999999999985</v>
      </c>
      <c r="G15" s="220">
        <f>COMPOSIÇÕES!C27</f>
        <v>9.9</v>
      </c>
      <c r="H15" s="220">
        <f t="shared" si="0"/>
        <v>11.80179</v>
      </c>
      <c r="I15" s="220">
        <f t="shared" si="1"/>
        <v>10989.3547764</v>
      </c>
      <c r="K15" s="178" t="s">
        <v>584</v>
      </c>
    </row>
    <row r="16" spans="1:11" ht="19.5" customHeight="1">
      <c r="A16" s="69" t="s">
        <v>179</v>
      </c>
      <c r="B16" s="69">
        <v>3</v>
      </c>
      <c r="C16" s="69" t="s">
        <v>586</v>
      </c>
      <c r="D16" s="70" t="s">
        <v>276</v>
      </c>
      <c r="E16" s="69" t="s">
        <v>12</v>
      </c>
      <c r="F16" s="71">
        <f>'MEMORIA DE CALC CENT FORM PROF'!J52</f>
        <v>12.3354</v>
      </c>
      <c r="G16" s="220">
        <f>COMPOSIÇÕES!C39</f>
        <v>50</v>
      </c>
      <c r="H16" s="220">
        <f t="shared" si="0"/>
        <v>59.605000000000004</v>
      </c>
      <c r="I16" s="220">
        <f t="shared" si="1"/>
        <v>735.25151700000004</v>
      </c>
      <c r="K16" s="178"/>
    </row>
    <row r="17" spans="1:11" ht="31.5" customHeight="1">
      <c r="A17" s="69" t="s">
        <v>180</v>
      </c>
      <c r="B17" s="69">
        <v>95879</v>
      </c>
      <c r="C17" s="69" t="s">
        <v>737</v>
      </c>
      <c r="D17" s="70" t="s">
        <v>735</v>
      </c>
      <c r="E17" s="69" t="s">
        <v>736</v>
      </c>
      <c r="F17" s="71">
        <f>'MEMORIA DE CALC CENT FORM PROF'!J57</f>
        <v>204.76764</v>
      </c>
      <c r="G17" s="220">
        <v>1.47</v>
      </c>
      <c r="H17" s="220">
        <f t="shared" ref="H17" si="2">G17+(G17*I$6)</f>
        <v>1.7523869999999999</v>
      </c>
      <c r="I17" s="220">
        <f t="shared" ref="I17" si="3">H17*F17</f>
        <v>358.83215035667996</v>
      </c>
      <c r="K17" s="178"/>
    </row>
    <row r="18" spans="1:11">
      <c r="A18" s="73"/>
      <c r="B18" s="73"/>
      <c r="C18" s="74" t="s">
        <v>8</v>
      </c>
      <c r="D18" s="76" t="s">
        <v>187</v>
      </c>
      <c r="E18" s="73"/>
      <c r="F18" s="75"/>
      <c r="G18" s="221"/>
      <c r="H18" s="221"/>
      <c r="I18" s="219">
        <f>SUM(I19:I20)</f>
        <v>583.2945299999999</v>
      </c>
      <c r="K18" s="178"/>
    </row>
    <row r="19" spans="1:11" ht="28.5" customHeight="1">
      <c r="A19" s="69" t="s">
        <v>180</v>
      </c>
      <c r="B19" s="69">
        <v>93358</v>
      </c>
      <c r="C19" s="69" t="s">
        <v>9</v>
      </c>
      <c r="D19" s="70" t="s">
        <v>188</v>
      </c>
      <c r="E19" s="69" t="s">
        <v>12</v>
      </c>
      <c r="F19" s="71">
        <f>'MEMORIA DE CALC CENT FORM PROF'!K60</f>
        <v>5.25</v>
      </c>
      <c r="G19" s="220">
        <v>78.319999999999993</v>
      </c>
      <c r="H19" s="220">
        <f t="shared" si="0"/>
        <v>93.36527199999999</v>
      </c>
      <c r="I19" s="220">
        <f t="shared" si="1"/>
        <v>490.16767799999997</v>
      </c>
      <c r="K19" s="178" t="s">
        <v>584</v>
      </c>
    </row>
    <row r="20" spans="1:11">
      <c r="A20" s="69" t="s">
        <v>180</v>
      </c>
      <c r="B20" s="69">
        <v>93382</v>
      </c>
      <c r="C20" s="69" t="s">
        <v>161</v>
      </c>
      <c r="D20" s="70" t="s">
        <v>181</v>
      </c>
      <c r="E20" s="69" t="s">
        <v>12</v>
      </c>
      <c r="F20" s="71">
        <f>'MEMORIA DE CALC CENT FORM PROF'!J68</f>
        <v>2.25</v>
      </c>
      <c r="G20" s="220">
        <v>34.72</v>
      </c>
      <c r="H20" s="220">
        <f t="shared" si="0"/>
        <v>41.389711999999996</v>
      </c>
      <c r="I20" s="220">
        <f t="shared" si="1"/>
        <v>93.126851999999985</v>
      </c>
      <c r="K20" s="178" t="s">
        <v>584</v>
      </c>
    </row>
    <row r="21" spans="1:11">
      <c r="A21" s="74"/>
      <c r="B21" s="74"/>
      <c r="C21" s="74" t="s">
        <v>10</v>
      </c>
      <c r="D21" s="76" t="s">
        <v>189</v>
      </c>
      <c r="E21" s="74"/>
      <c r="F21" s="77"/>
      <c r="G21" s="219"/>
      <c r="H21" s="219"/>
      <c r="I21" s="219">
        <f>SUM(I22:I28)</f>
        <v>20346.359560254001</v>
      </c>
      <c r="K21" s="178"/>
    </row>
    <row r="22" spans="1:11" ht="32.25" customHeight="1">
      <c r="A22" s="162" t="s">
        <v>180</v>
      </c>
      <c r="B22" s="69">
        <v>94962</v>
      </c>
      <c r="C22" s="69" t="s">
        <v>11</v>
      </c>
      <c r="D22" s="72" t="s">
        <v>328</v>
      </c>
      <c r="E22" s="69" t="s">
        <v>12</v>
      </c>
      <c r="F22" s="71">
        <f>'MEMORIA DE CALC CENT FORM PROF'!J75</f>
        <v>1.0499999999999998</v>
      </c>
      <c r="G22" s="220">
        <v>383.79</v>
      </c>
      <c r="H22" s="220">
        <f t="shared" si="0"/>
        <v>457.51605900000004</v>
      </c>
      <c r="I22" s="220">
        <f t="shared" ref="I22" si="4">H22*F22</f>
        <v>480.39186194999996</v>
      </c>
      <c r="K22" s="178" t="s">
        <v>584</v>
      </c>
    </row>
    <row r="23" spans="1:11" ht="43.5" customHeight="1">
      <c r="A23" s="69" t="s">
        <v>180</v>
      </c>
      <c r="B23" s="69">
        <v>101166</v>
      </c>
      <c r="C23" s="69" t="s">
        <v>21</v>
      </c>
      <c r="D23" s="72" t="s">
        <v>329</v>
      </c>
      <c r="E23" s="69" t="s">
        <v>7</v>
      </c>
      <c r="F23" s="71">
        <f>'MEMORIA DE CALC CENT FORM PROF'!K80</f>
        <v>15</v>
      </c>
      <c r="G23" s="220">
        <v>560.30999999999995</v>
      </c>
      <c r="H23" s="220">
        <f t="shared" si="0"/>
        <v>667.94555099999991</v>
      </c>
      <c r="I23" s="220">
        <f t="shared" si="1"/>
        <v>10019.183264999998</v>
      </c>
      <c r="K23" s="178" t="s">
        <v>584</v>
      </c>
    </row>
    <row r="24" spans="1:11" ht="35.25" customHeight="1">
      <c r="A24" s="69" t="s">
        <v>180</v>
      </c>
      <c r="B24" s="69">
        <v>98557</v>
      </c>
      <c r="C24" s="69" t="s">
        <v>330</v>
      </c>
      <c r="D24" s="72" t="s">
        <v>331</v>
      </c>
      <c r="E24" s="69" t="s">
        <v>7</v>
      </c>
      <c r="F24" s="71">
        <f>'MEMORIA DE CALC CENT FORM PROF'!K85</f>
        <v>27.071999999999999</v>
      </c>
      <c r="G24" s="220">
        <v>43.62</v>
      </c>
      <c r="H24" s="220">
        <f t="shared" si="0"/>
        <v>51.999401999999996</v>
      </c>
      <c r="I24" s="220">
        <f t="shared" si="1"/>
        <v>1407.7278109439999</v>
      </c>
      <c r="K24" s="178" t="s">
        <v>584</v>
      </c>
    </row>
    <row r="25" spans="1:11" ht="35.25" customHeight="1">
      <c r="A25" s="69" t="s">
        <v>180</v>
      </c>
      <c r="B25" s="69">
        <v>96523</v>
      </c>
      <c r="C25" s="69" t="s">
        <v>742</v>
      </c>
      <c r="D25" s="72" t="s">
        <v>545</v>
      </c>
      <c r="E25" s="69" t="s">
        <v>12</v>
      </c>
      <c r="F25" s="71">
        <f>'MEMORIA DE CALC CENT FORM PROF'!K90</f>
        <v>6</v>
      </c>
      <c r="G25" s="220">
        <v>89.76</v>
      </c>
      <c r="H25" s="220">
        <f t="shared" si="0"/>
        <v>107.00289600000001</v>
      </c>
      <c r="I25" s="220">
        <f t="shared" si="1"/>
        <v>642.01737600000001</v>
      </c>
      <c r="K25" s="178" t="s">
        <v>584</v>
      </c>
    </row>
    <row r="26" spans="1:11" ht="35.25" customHeight="1">
      <c r="A26" s="69" t="s">
        <v>180</v>
      </c>
      <c r="B26" s="69">
        <v>96556</v>
      </c>
      <c r="C26" s="69" t="s">
        <v>743</v>
      </c>
      <c r="D26" s="72" t="s">
        <v>547</v>
      </c>
      <c r="E26" s="69" t="s">
        <v>12</v>
      </c>
      <c r="F26" s="71">
        <f>'MEMORIA DE CALC CENT FORM PROF'!K95</f>
        <v>6</v>
      </c>
      <c r="G26" s="220">
        <v>741.35</v>
      </c>
      <c r="H26" s="220">
        <f t="shared" si="0"/>
        <v>883.76333499999998</v>
      </c>
      <c r="I26" s="220">
        <f t="shared" si="1"/>
        <v>5302.5800099999997</v>
      </c>
      <c r="K26" s="178" t="s">
        <v>584</v>
      </c>
    </row>
    <row r="27" spans="1:11" ht="35.25" customHeight="1">
      <c r="A27" s="69" t="s">
        <v>180</v>
      </c>
      <c r="B27" s="69">
        <v>96546</v>
      </c>
      <c r="C27" s="69" t="s">
        <v>744</v>
      </c>
      <c r="D27" s="72" t="s">
        <v>548</v>
      </c>
      <c r="E27" s="69" t="s">
        <v>92</v>
      </c>
      <c r="F27" s="71">
        <f>'MEMORIA DE CALC CENT FORM PROF'!K100</f>
        <v>74.039999999999992</v>
      </c>
      <c r="G27" s="220">
        <v>16.79</v>
      </c>
      <c r="H27" s="220">
        <f t="shared" si="0"/>
        <v>20.015359</v>
      </c>
      <c r="I27" s="220">
        <f t="shared" si="1"/>
        <v>1481.93718036</v>
      </c>
      <c r="K27" s="178" t="s">
        <v>584</v>
      </c>
    </row>
    <row r="28" spans="1:11" ht="35.25" customHeight="1">
      <c r="A28" s="69" t="s">
        <v>180</v>
      </c>
      <c r="B28" s="69">
        <v>96535</v>
      </c>
      <c r="C28" s="69" t="s">
        <v>852</v>
      </c>
      <c r="D28" s="72" t="s">
        <v>851</v>
      </c>
      <c r="E28" s="69" t="s">
        <v>7</v>
      </c>
      <c r="F28" s="71">
        <f>'MEMORIA DE CALC CENT FORM PROF'!K105</f>
        <v>6</v>
      </c>
      <c r="G28" s="220">
        <v>141.56</v>
      </c>
      <c r="H28" s="220">
        <f t="shared" si="0"/>
        <v>168.75367600000001</v>
      </c>
      <c r="I28" s="220">
        <f t="shared" si="1"/>
        <v>1012.522056</v>
      </c>
      <c r="K28" s="178"/>
    </row>
    <row r="29" spans="1:11" ht="35.25" customHeight="1">
      <c r="A29" s="73"/>
      <c r="B29" s="74"/>
      <c r="C29" s="74" t="s">
        <v>43</v>
      </c>
      <c r="D29" s="76" t="s">
        <v>544</v>
      </c>
      <c r="E29" s="74"/>
      <c r="F29" s="77"/>
      <c r="G29" s="219"/>
      <c r="H29" s="219"/>
      <c r="I29" s="219">
        <f>SUM(I30:I32)</f>
        <v>14875.74823917</v>
      </c>
      <c r="K29" s="178"/>
    </row>
    <row r="30" spans="1:11" ht="51" customHeight="1">
      <c r="A30" s="69" t="s">
        <v>180</v>
      </c>
      <c r="B30" s="69">
        <v>92763</v>
      </c>
      <c r="C30" s="69" t="s">
        <v>22</v>
      </c>
      <c r="D30" s="72" t="s">
        <v>642</v>
      </c>
      <c r="E30" s="69" t="s">
        <v>92</v>
      </c>
      <c r="F30" s="71">
        <f>'MEMORIA DE CALC CENT FORM PROF'!K111</f>
        <v>375.57</v>
      </c>
      <c r="G30" s="220">
        <v>12.86</v>
      </c>
      <c r="H30" s="220">
        <f t="shared" si="0"/>
        <v>15.330406</v>
      </c>
      <c r="I30" s="220">
        <f t="shared" si="1"/>
        <v>5757.6405814199998</v>
      </c>
      <c r="K30" s="178" t="s">
        <v>584</v>
      </c>
    </row>
    <row r="31" spans="1:11" ht="33.75" customHeight="1">
      <c r="A31" s="69" t="s">
        <v>180</v>
      </c>
      <c r="B31" s="69">
        <v>103672</v>
      </c>
      <c r="C31" s="69" t="s">
        <v>546</v>
      </c>
      <c r="D31" s="72" t="s">
        <v>773</v>
      </c>
      <c r="E31" s="69" t="s">
        <v>12</v>
      </c>
      <c r="F31" s="71">
        <f>'MEMORIA DE CALC CENT FORM PROF'!K116</f>
        <v>5.85</v>
      </c>
      <c r="G31" s="220">
        <v>559.95000000000005</v>
      </c>
      <c r="H31" s="220">
        <f t="shared" si="0"/>
        <v>667.5163950000001</v>
      </c>
      <c r="I31" s="220">
        <f t="shared" si="1"/>
        <v>3904.9709107500003</v>
      </c>
      <c r="K31" s="178" t="s">
        <v>584</v>
      </c>
    </row>
    <row r="32" spans="1:11" ht="45.75" customHeight="1">
      <c r="A32" s="69" t="s">
        <v>180</v>
      </c>
      <c r="B32" s="69">
        <v>92413</v>
      </c>
      <c r="C32" s="69" t="s">
        <v>855</v>
      </c>
      <c r="D32" s="72" t="s">
        <v>854</v>
      </c>
      <c r="E32" s="69" t="s">
        <v>7</v>
      </c>
      <c r="F32" s="71">
        <f>'MEMORIA DE CALC CENT FORM PROF'!K121</f>
        <v>39</v>
      </c>
      <c r="G32" s="220">
        <v>112.13</v>
      </c>
      <c r="H32" s="220">
        <f t="shared" si="0"/>
        <v>133.67017300000001</v>
      </c>
      <c r="I32" s="220">
        <f t="shared" si="1"/>
        <v>5213.1367470000005</v>
      </c>
      <c r="K32" s="178"/>
    </row>
    <row r="33" spans="1:11">
      <c r="A33" s="74"/>
      <c r="B33" s="74"/>
      <c r="C33" s="74" t="s">
        <v>44</v>
      </c>
      <c r="D33" s="76" t="s">
        <v>164</v>
      </c>
      <c r="E33" s="74"/>
      <c r="F33" s="77"/>
      <c r="G33" s="219"/>
      <c r="H33" s="219"/>
      <c r="I33" s="219">
        <f>SUM(I34:I34)</f>
        <v>10118.604333474001</v>
      </c>
      <c r="K33" s="178"/>
    </row>
    <row r="34" spans="1:11" ht="61.5" customHeight="1">
      <c r="A34" s="69" t="s">
        <v>179</v>
      </c>
      <c r="B34" s="69">
        <v>4</v>
      </c>
      <c r="C34" s="69" t="s">
        <v>23</v>
      </c>
      <c r="D34" s="72" t="s">
        <v>196</v>
      </c>
      <c r="E34" s="69" t="s">
        <v>7</v>
      </c>
      <c r="F34" s="71">
        <f>'MEMORIA DE CALC CENT FORM PROF'!J132</f>
        <v>108</v>
      </c>
      <c r="G34" s="220">
        <f>COMPOSIÇÕES!C51</f>
        <v>78.593055000000007</v>
      </c>
      <c r="H34" s="220">
        <f t="shared" si="0"/>
        <v>93.690780865500003</v>
      </c>
      <c r="I34" s="220">
        <f>H34*F34</f>
        <v>10118.604333474001</v>
      </c>
      <c r="K34" s="178" t="s">
        <v>584</v>
      </c>
    </row>
    <row r="35" spans="1:11">
      <c r="A35" s="111"/>
      <c r="B35" s="74"/>
      <c r="C35" s="74" t="s">
        <v>42</v>
      </c>
      <c r="D35" s="76" t="s">
        <v>27</v>
      </c>
      <c r="E35" s="74"/>
      <c r="F35" s="77"/>
      <c r="G35" s="219"/>
      <c r="H35" s="219"/>
      <c r="I35" s="219">
        <f>SUM(I36:I52)</f>
        <v>46574.260591586004</v>
      </c>
      <c r="K35" s="178"/>
    </row>
    <row r="36" spans="1:11" ht="25.5">
      <c r="A36" s="69" t="s">
        <v>180</v>
      </c>
      <c r="B36" s="69">
        <v>93141</v>
      </c>
      <c r="C36" s="69" t="s">
        <v>24</v>
      </c>
      <c r="D36" s="160" t="s">
        <v>332</v>
      </c>
      <c r="E36" s="69" t="s">
        <v>182</v>
      </c>
      <c r="F36" s="71">
        <f>'MEMORIA DE CALC CENT FORM PROF'!K151</f>
        <v>47</v>
      </c>
      <c r="G36" s="220">
        <v>174</v>
      </c>
      <c r="H36" s="220">
        <f t="shared" si="0"/>
        <v>207.4254</v>
      </c>
      <c r="I36" s="220">
        <f>H36*F36</f>
        <v>9748.9938000000002</v>
      </c>
      <c r="K36" s="178" t="s">
        <v>584</v>
      </c>
    </row>
    <row r="37" spans="1:11" ht="28.5" customHeight="1">
      <c r="A37" s="69" t="s">
        <v>179</v>
      </c>
      <c r="B37" s="69">
        <v>5</v>
      </c>
      <c r="C37" s="69" t="s">
        <v>25</v>
      </c>
      <c r="D37" s="160" t="s">
        <v>336</v>
      </c>
      <c r="E37" s="69" t="s">
        <v>182</v>
      </c>
      <c r="F37" s="71">
        <f>'MEMORIA DE CALC CENT FORM PROF'!K156</f>
        <v>12</v>
      </c>
      <c r="G37" s="220">
        <f>COMPOSIÇÕES!C51</f>
        <v>78.593055000000007</v>
      </c>
      <c r="H37" s="220">
        <f t="shared" ref="H37" si="5">G37+(G37*I$6)</f>
        <v>93.690780865500003</v>
      </c>
      <c r="I37" s="220">
        <f>H37*F37</f>
        <v>1124.289370386</v>
      </c>
      <c r="K37" s="178"/>
    </row>
    <row r="38" spans="1:11" ht="25.5">
      <c r="A38" s="69" t="s">
        <v>180</v>
      </c>
      <c r="B38" s="69">
        <v>92023</v>
      </c>
      <c r="C38" s="69" t="s">
        <v>549</v>
      </c>
      <c r="D38" s="160" t="s">
        <v>333</v>
      </c>
      <c r="E38" s="69" t="s">
        <v>182</v>
      </c>
      <c r="F38" s="71">
        <f>'MEMORIA DE CALC CENT FORM PROF'!K173</f>
        <v>13</v>
      </c>
      <c r="G38" s="220">
        <v>44.76</v>
      </c>
      <c r="H38" s="220">
        <f t="shared" ref="H38:H39" si="6">G38+(G38*I$6)</f>
        <v>53.358395999999999</v>
      </c>
      <c r="I38" s="220">
        <f>H38*F38</f>
        <v>693.65914799999996</v>
      </c>
      <c r="K38" s="178" t="s">
        <v>584</v>
      </c>
    </row>
    <row r="39" spans="1:11" ht="36" customHeight="1">
      <c r="A39" s="69" t="s">
        <v>180</v>
      </c>
      <c r="B39" s="69">
        <v>91959</v>
      </c>
      <c r="C39" s="69" t="s">
        <v>550</v>
      </c>
      <c r="D39" s="160" t="s">
        <v>660</v>
      </c>
      <c r="E39" s="69" t="s">
        <v>14</v>
      </c>
      <c r="F39" s="71">
        <f>'MEMORIA DE CALC CENT FORM PROF'!K178</f>
        <v>3</v>
      </c>
      <c r="G39" s="220">
        <v>40.1</v>
      </c>
      <c r="H39" s="220">
        <f t="shared" si="6"/>
        <v>47.80321</v>
      </c>
      <c r="I39" s="220">
        <f>H39*F39</f>
        <v>143.40962999999999</v>
      </c>
      <c r="K39" s="178"/>
    </row>
    <row r="40" spans="1:11" ht="25.5">
      <c r="A40" s="69" t="s">
        <v>180</v>
      </c>
      <c r="B40" s="69">
        <v>91967</v>
      </c>
      <c r="C40" s="69" t="s">
        <v>551</v>
      </c>
      <c r="D40" s="160" t="s">
        <v>602</v>
      </c>
      <c r="E40" s="69" t="s">
        <v>182</v>
      </c>
      <c r="F40" s="71">
        <f>'MEMORIA DE CALC CENT FORM PROF'!K183</f>
        <v>5</v>
      </c>
      <c r="G40" s="220">
        <v>54.88</v>
      </c>
      <c r="H40" s="220">
        <f t="shared" ref="H40:H47" si="7">G40+(G40*I$6)</f>
        <v>65.422448000000003</v>
      </c>
      <c r="I40" s="220">
        <f t="shared" ref="I40:I47" si="8">H40*F40</f>
        <v>327.11224000000004</v>
      </c>
      <c r="K40" s="178" t="s">
        <v>584</v>
      </c>
    </row>
    <row r="41" spans="1:11" ht="30.75" customHeight="1">
      <c r="A41" s="69" t="s">
        <v>179</v>
      </c>
      <c r="B41" s="69">
        <v>6</v>
      </c>
      <c r="C41" s="69" t="s">
        <v>552</v>
      </c>
      <c r="D41" s="160" t="s">
        <v>334</v>
      </c>
      <c r="E41" s="69" t="s">
        <v>182</v>
      </c>
      <c r="F41" s="71">
        <f>'MEMORIA DE CALC CENT FORM PROF'!K188</f>
        <v>12</v>
      </c>
      <c r="G41" s="220">
        <f>COMPOSIÇÕES!C85</f>
        <v>503.416</v>
      </c>
      <c r="H41" s="220">
        <f t="shared" si="7"/>
        <v>600.12221360000001</v>
      </c>
      <c r="I41" s="220">
        <f t="shared" si="8"/>
        <v>7201.4665631999997</v>
      </c>
      <c r="K41" s="178"/>
    </row>
    <row r="42" spans="1:11" ht="38.25">
      <c r="A42" s="69" t="s">
        <v>180</v>
      </c>
      <c r="B42" s="69">
        <v>93138</v>
      </c>
      <c r="C42" s="69" t="s">
        <v>553</v>
      </c>
      <c r="D42" s="160" t="s">
        <v>335</v>
      </c>
      <c r="E42" s="69" t="s">
        <v>182</v>
      </c>
      <c r="F42" s="71">
        <f>'MEMORIA DE CALC CENT FORM PROF'!K206</f>
        <v>70</v>
      </c>
      <c r="G42" s="220">
        <v>159.35</v>
      </c>
      <c r="H42" s="220">
        <f t="shared" si="7"/>
        <v>189.96113499999998</v>
      </c>
      <c r="I42" s="220">
        <f t="shared" si="8"/>
        <v>13297.279449999998</v>
      </c>
      <c r="K42" s="178" t="s">
        <v>584</v>
      </c>
    </row>
    <row r="43" spans="1:11">
      <c r="A43" s="69" t="s">
        <v>180</v>
      </c>
      <c r="B43" s="69">
        <v>97610</v>
      </c>
      <c r="C43" s="69" t="s">
        <v>554</v>
      </c>
      <c r="D43" s="160" t="s">
        <v>356</v>
      </c>
      <c r="E43" s="69" t="s">
        <v>182</v>
      </c>
      <c r="F43" s="71">
        <f>'MEMORIA DE CALC CENT FORM PROF'!K211</f>
        <v>6</v>
      </c>
      <c r="G43" s="220">
        <v>18.190000000000001</v>
      </c>
      <c r="H43" s="220">
        <f t="shared" si="7"/>
        <v>21.684299000000003</v>
      </c>
      <c r="I43" s="220">
        <f t="shared" si="8"/>
        <v>130.105794</v>
      </c>
      <c r="K43" s="178" t="s">
        <v>584</v>
      </c>
    </row>
    <row r="44" spans="1:11" ht="25.5">
      <c r="A44" s="69" t="s">
        <v>180</v>
      </c>
      <c r="B44" s="69">
        <v>97607</v>
      </c>
      <c r="C44" s="69" t="s">
        <v>555</v>
      </c>
      <c r="D44" s="160" t="s">
        <v>357</v>
      </c>
      <c r="E44" s="69" t="s">
        <v>182</v>
      </c>
      <c r="F44" s="71">
        <f>'MEMORIA DE CALC CENT FORM PROF'!K216</f>
        <v>12</v>
      </c>
      <c r="G44" s="220">
        <v>86.15</v>
      </c>
      <c r="H44" s="220">
        <f t="shared" si="7"/>
        <v>102.699415</v>
      </c>
      <c r="I44" s="220">
        <f t="shared" si="8"/>
        <v>1232.3929800000001</v>
      </c>
      <c r="K44" s="178" t="s">
        <v>584</v>
      </c>
    </row>
    <row r="45" spans="1:11" ht="33.75" customHeight="1">
      <c r="A45" s="69" t="s">
        <v>180</v>
      </c>
      <c r="B45" s="69">
        <v>97583</v>
      </c>
      <c r="C45" s="69" t="s">
        <v>658</v>
      </c>
      <c r="D45" s="160" t="s">
        <v>666</v>
      </c>
      <c r="E45" s="69" t="s">
        <v>14</v>
      </c>
      <c r="F45" s="71">
        <f>'MEMORIA DE CALC CENT FORM PROF'!K221</f>
        <v>65</v>
      </c>
      <c r="G45" s="220">
        <v>63.45</v>
      </c>
      <c r="H45" s="220">
        <f t="shared" si="7"/>
        <v>75.638745</v>
      </c>
      <c r="I45" s="220">
        <f t="shared" si="8"/>
        <v>4916.5184250000002</v>
      </c>
      <c r="K45" s="178"/>
    </row>
    <row r="46" spans="1:11" ht="33" customHeight="1">
      <c r="A46" s="69" t="s">
        <v>180</v>
      </c>
      <c r="B46" s="69">
        <v>97617</v>
      </c>
      <c r="C46" s="69" t="s">
        <v>659</v>
      </c>
      <c r="D46" s="160" t="s">
        <v>667</v>
      </c>
      <c r="E46" s="69" t="s">
        <v>14</v>
      </c>
      <c r="F46" s="71">
        <f>'MEMORIA DE CALC CENT FORM PROF'!K226</f>
        <v>65</v>
      </c>
      <c r="G46" s="220">
        <v>49.32</v>
      </c>
      <c r="H46" s="220">
        <f t="shared" si="7"/>
        <v>58.794371999999996</v>
      </c>
      <c r="I46" s="220">
        <f t="shared" si="8"/>
        <v>3821.6341799999996</v>
      </c>
      <c r="K46" s="178"/>
    </row>
    <row r="47" spans="1:11" ht="38.25">
      <c r="A47" s="69" t="s">
        <v>180</v>
      </c>
      <c r="B47" s="69">
        <v>101879</v>
      </c>
      <c r="C47" s="69" t="s">
        <v>661</v>
      </c>
      <c r="D47" s="160" t="s">
        <v>360</v>
      </c>
      <c r="E47" s="69" t="s">
        <v>182</v>
      </c>
      <c r="F47" s="71">
        <f>'MEMORIA DE CALC CENT FORM PROF'!K231</f>
        <v>4</v>
      </c>
      <c r="G47" s="220">
        <v>652.01</v>
      </c>
      <c r="H47" s="220">
        <f t="shared" si="7"/>
        <v>777.261121</v>
      </c>
      <c r="I47" s="220">
        <f t="shared" si="8"/>
        <v>3109.044484</v>
      </c>
      <c r="K47" s="178" t="s">
        <v>584</v>
      </c>
    </row>
    <row r="48" spans="1:11" ht="28.5" customHeight="1">
      <c r="A48" s="69" t="s">
        <v>180</v>
      </c>
      <c r="B48" s="69">
        <v>93654</v>
      </c>
      <c r="C48" s="69" t="s">
        <v>664</v>
      </c>
      <c r="D48" s="160" t="s">
        <v>656</v>
      </c>
      <c r="E48" s="69" t="s">
        <v>182</v>
      </c>
      <c r="F48" s="71">
        <f>'MEMORIA DE CALC CENT FORM PROF'!K236</f>
        <v>16</v>
      </c>
      <c r="G48" s="220">
        <v>13.89</v>
      </c>
      <c r="H48" s="220">
        <f t="shared" ref="H48:H52" si="9">G48+(G48*I$6)</f>
        <v>16.558268999999999</v>
      </c>
      <c r="I48" s="220">
        <f t="shared" ref="I48:I52" si="10">H48*F48</f>
        <v>264.93230399999999</v>
      </c>
      <c r="K48" s="178"/>
    </row>
    <row r="49" spans="1:11" ht="33.75" customHeight="1">
      <c r="A49" s="69" t="s">
        <v>180</v>
      </c>
      <c r="B49" s="69">
        <v>101894</v>
      </c>
      <c r="C49" s="69" t="s">
        <v>665</v>
      </c>
      <c r="D49" s="160" t="s">
        <v>657</v>
      </c>
      <c r="E49" s="69" t="s">
        <v>14</v>
      </c>
      <c r="F49" s="71">
        <f>'MEMORIA DE CALC CENT FORM PROF'!K241</f>
        <v>1</v>
      </c>
      <c r="G49" s="220">
        <v>174.93</v>
      </c>
      <c r="H49" s="220">
        <f t="shared" si="9"/>
        <v>208.534053</v>
      </c>
      <c r="I49" s="220">
        <f t="shared" si="10"/>
        <v>208.534053</v>
      </c>
      <c r="K49" s="178"/>
    </row>
    <row r="50" spans="1:11" ht="30.75" customHeight="1">
      <c r="A50" s="69" t="s">
        <v>180</v>
      </c>
      <c r="B50" s="69">
        <v>93656</v>
      </c>
      <c r="C50" s="69" t="s">
        <v>668</v>
      </c>
      <c r="D50" s="160" t="s">
        <v>662</v>
      </c>
      <c r="E50" s="69" t="s">
        <v>14</v>
      </c>
      <c r="F50" s="71">
        <f>'MEMORIA DE CALC CENT FORM PROF'!K246</f>
        <v>2</v>
      </c>
      <c r="G50" s="220">
        <v>15.05</v>
      </c>
      <c r="H50" s="220">
        <f t="shared" si="9"/>
        <v>17.941105</v>
      </c>
      <c r="I50" s="220">
        <f t="shared" si="10"/>
        <v>35.882210000000001</v>
      </c>
      <c r="K50" s="178"/>
    </row>
    <row r="51" spans="1:11" ht="24" customHeight="1">
      <c r="A51" s="69" t="s">
        <v>180</v>
      </c>
      <c r="B51" s="69">
        <v>93659</v>
      </c>
      <c r="C51" s="69" t="s">
        <v>669</v>
      </c>
      <c r="D51" s="160" t="s">
        <v>663</v>
      </c>
      <c r="E51" s="69" t="s">
        <v>14</v>
      </c>
      <c r="F51" s="71">
        <f>'MEMORIA DE CALC CENT FORM PROF'!K251</f>
        <v>1</v>
      </c>
      <c r="G51" s="220">
        <v>26.4</v>
      </c>
      <c r="H51" s="220">
        <f t="shared" si="9"/>
        <v>31.471439999999998</v>
      </c>
      <c r="I51" s="220">
        <f t="shared" si="10"/>
        <v>31.471439999999998</v>
      </c>
      <c r="K51" s="178"/>
    </row>
    <row r="52" spans="1:11" ht="27.75" customHeight="1">
      <c r="A52" s="69" t="s">
        <v>180</v>
      </c>
      <c r="B52" s="69">
        <v>97599</v>
      </c>
      <c r="C52" s="69" t="s">
        <v>671</v>
      </c>
      <c r="D52" s="160" t="s">
        <v>670</v>
      </c>
      <c r="E52" s="69" t="s">
        <v>14</v>
      </c>
      <c r="F52" s="71">
        <f>'MEMORIA DE CALC CENT FORM PROF'!K256</f>
        <v>8</v>
      </c>
      <c r="G52" s="220">
        <v>30.15</v>
      </c>
      <c r="H52" s="220">
        <f t="shared" si="9"/>
        <v>35.941814999999998</v>
      </c>
      <c r="I52" s="220">
        <f t="shared" si="10"/>
        <v>287.53451999999999</v>
      </c>
      <c r="K52" s="178"/>
    </row>
    <row r="53" spans="1:11">
      <c r="A53" s="73"/>
      <c r="B53" s="73"/>
      <c r="C53" s="74" t="s">
        <v>45</v>
      </c>
      <c r="D53" s="76" t="s">
        <v>207</v>
      </c>
      <c r="E53" s="73"/>
      <c r="F53" s="75"/>
      <c r="G53" s="221"/>
      <c r="H53" s="221"/>
      <c r="I53" s="219">
        <f>SUM(I54:I56)</f>
        <v>56786.875123159989</v>
      </c>
      <c r="K53" s="178"/>
    </row>
    <row r="54" spans="1:11" ht="42" customHeight="1">
      <c r="A54" s="69" t="s">
        <v>180</v>
      </c>
      <c r="B54" s="69">
        <v>87878</v>
      </c>
      <c r="C54" s="69" t="s">
        <v>26</v>
      </c>
      <c r="D54" s="70" t="s">
        <v>209</v>
      </c>
      <c r="E54" s="69" t="s">
        <v>7</v>
      </c>
      <c r="F54" s="71">
        <f>'MEMORIA DE CALC CENT FORM PROF'!K276</f>
        <v>931.15999999999985</v>
      </c>
      <c r="G54" s="220">
        <v>4.45</v>
      </c>
      <c r="H54" s="220">
        <f t="shared" si="0"/>
        <v>5.3048450000000003</v>
      </c>
      <c r="I54" s="220">
        <f t="shared" si="1"/>
        <v>4939.6594701999993</v>
      </c>
      <c r="K54" s="178" t="s">
        <v>584</v>
      </c>
    </row>
    <row r="55" spans="1:11" ht="60.75" customHeight="1">
      <c r="A55" s="69" t="s">
        <v>180</v>
      </c>
      <c r="B55" s="69">
        <v>87529</v>
      </c>
      <c r="C55" s="69" t="s">
        <v>31</v>
      </c>
      <c r="D55" s="70" t="s">
        <v>208</v>
      </c>
      <c r="E55" s="69" t="s">
        <v>7</v>
      </c>
      <c r="F55" s="71">
        <f>'MEMORIA DE CALC CENT FORM PROF'!K295</f>
        <v>931.15999999999985</v>
      </c>
      <c r="G55" s="220">
        <v>39.159999999999997</v>
      </c>
      <c r="H55" s="220">
        <f t="shared" si="0"/>
        <v>46.682635999999995</v>
      </c>
      <c r="I55" s="220">
        <f t="shared" si="1"/>
        <v>43469.00333775999</v>
      </c>
      <c r="K55" s="178" t="s">
        <v>584</v>
      </c>
    </row>
    <row r="56" spans="1:11" ht="51" customHeight="1">
      <c r="A56" s="69" t="s">
        <v>180</v>
      </c>
      <c r="B56" s="69">
        <v>87265</v>
      </c>
      <c r="C56" s="69" t="s">
        <v>858</v>
      </c>
      <c r="D56" s="70" t="s">
        <v>857</v>
      </c>
      <c r="E56" s="69"/>
      <c r="F56" s="71">
        <f>'MEMORIA DE CALC CENT FORM PROF'!K305</f>
        <v>109.2</v>
      </c>
      <c r="G56" s="220">
        <v>64.36</v>
      </c>
      <c r="H56" s="220">
        <f t="shared" si="0"/>
        <v>76.723556000000002</v>
      </c>
      <c r="I56" s="220">
        <f t="shared" si="1"/>
        <v>8378.2123152000004</v>
      </c>
      <c r="K56" s="178"/>
    </row>
    <row r="57" spans="1:11">
      <c r="A57" s="73"/>
      <c r="B57" s="73"/>
      <c r="C57" s="74" t="s">
        <v>165</v>
      </c>
      <c r="D57" s="76" t="s">
        <v>20</v>
      </c>
      <c r="E57" s="74"/>
      <c r="F57" s="77"/>
      <c r="G57" s="219"/>
      <c r="H57" s="219"/>
      <c r="I57" s="219">
        <f>SUM(I58:I62)</f>
        <v>38889.677311939995</v>
      </c>
      <c r="K57" s="178"/>
    </row>
    <row r="58" spans="1:11" ht="32.25" customHeight="1">
      <c r="A58" s="69" t="s">
        <v>180</v>
      </c>
      <c r="B58" s="69">
        <v>88415</v>
      </c>
      <c r="C58" s="69" t="s">
        <v>28</v>
      </c>
      <c r="D58" s="70" t="s">
        <v>210</v>
      </c>
      <c r="E58" s="69" t="s">
        <v>7</v>
      </c>
      <c r="F58" s="71">
        <f>'MEMORIA DE CALC CENT FORM PROF'!K325</f>
        <v>931.15999999999985</v>
      </c>
      <c r="G58" s="220">
        <v>3.32</v>
      </c>
      <c r="H58" s="220">
        <f t="shared" si="0"/>
        <v>3.9577719999999998</v>
      </c>
      <c r="I58" s="220">
        <f t="shared" si="1"/>
        <v>3685.3189755199992</v>
      </c>
      <c r="K58" s="178" t="s">
        <v>584</v>
      </c>
    </row>
    <row r="59" spans="1:11" ht="15.75" customHeight="1">
      <c r="A59" s="69" t="s">
        <v>180</v>
      </c>
      <c r="B59" s="69">
        <v>88497</v>
      </c>
      <c r="C59" s="69" t="s">
        <v>204</v>
      </c>
      <c r="D59" s="70" t="s">
        <v>279</v>
      </c>
      <c r="E59" s="69" t="s">
        <v>7</v>
      </c>
      <c r="F59" s="71">
        <f>'MEMORIA DE CALC CENT FORM PROF'!K344</f>
        <v>931.15999999999985</v>
      </c>
      <c r="G59" s="220">
        <v>14</v>
      </c>
      <c r="H59" s="220">
        <f t="shared" ref="H59:H60" si="11">G59+(G59*I$6)</f>
        <v>16.689399999999999</v>
      </c>
      <c r="I59" s="220">
        <f t="shared" ref="I59:I60" si="12">H59*F59</f>
        <v>15540.501703999997</v>
      </c>
      <c r="K59" s="178" t="s">
        <v>584</v>
      </c>
    </row>
    <row r="60" spans="1:11" ht="27" customHeight="1">
      <c r="A60" s="69" t="s">
        <v>180</v>
      </c>
      <c r="B60" s="69">
        <v>88489</v>
      </c>
      <c r="C60" s="69" t="s">
        <v>211</v>
      </c>
      <c r="D60" s="70" t="s">
        <v>280</v>
      </c>
      <c r="E60" s="69" t="s">
        <v>7</v>
      </c>
      <c r="F60" s="71">
        <f>'MEMORIA DE CALC CENT FORM PROF'!K363</f>
        <v>718.69999999999982</v>
      </c>
      <c r="G60" s="220">
        <v>15.38</v>
      </c>
      <c r="H60" s="220">
        <f t="shared" si="11"/>
        <v>18.334498</v>
      </c>
      <c r="I60" s="220">
        <f t="shared" si="12"/>
        <v>13177.003712599997</v>
      </c>
      <c r="K60" s="178" t="s">
        <v>584</v>
      </c>
    </row>
    <row r="61" spans="1:11" ht="27" customHeight="1">
      <c r="A61" s="69" t="s">
        <v>180</v>
      </c>
      <c r="B61" s="69">
        <v>95626</v>
      </c>
      <c r="C61" s="69" t="s">
        <v>212</v>
      </c>
      <c r="D61" s="70" t="s">
        <v>192</v>
      </c>
      <c r="E61" s="69" t="s">
        <v>7</v>
      </c>
      <c r="F61" s="71">
        <f>'MEMORIA DE CALC CENT FORM PROF'!K368</f>
        <v>212.45999999999998</v>
      </c>
      <c r="G61" s="220">
        <v>16.12</v>
      </c>
      <c r="H61" s="220">
        <f t="shared" si="0"/>
        <v>19.216652</v>
      </c>
      <c r="I61" s="220">
        <f t="shared" si="1"/>
        <v>4082.7698839199998</v>
      </c>
      <c r="K61" s="178" t="s">
        <v>584</v>
      </c>
    </row>
    <row r="62" spans="1:11" ht="48" customHeight="1">
      <c r="A62" s="69" t="s">
        <v>180</v>
      </c>
      <c r="B62" s="69">
        <v>100746</v>
      </c>
      <c r="C62" s="69" t="s">
        <v>213</v>
      </c>
      <c r="D62" s="70" t="s">
        <v>214</v>
      </c>
      <c r="E62" s="69" t="s">
        <v>7</v>
      </c>
      <c r="F62" s="71">
        <f>'MEMORIA DE CALC CENT FORM PROF'!K376</f>
        <v>89.95</v>
      </c>
      <c r="G62" s="220">
        <v>22.42</v>
      </c>
      <c r="H62" s="220">
        <f t="shared" si="0"/>
        <v>26.726882000000003</v>
      </c>
      <c r="I62" s="220">
        <f t="shared" si="1"/>
        <v>2404.0830359000006</v>
      </c>
      <c r="K62" s="178" t="s">
        <v>584</v>
      </c>
    </row>
    <row r="63" spans="1:11">
      <c r="A63" s="74"/>
      <c r="B63" s="74"/>
      <c r="C63" s="74" t="s">
        <v>205</v>
      </c>
      <c r="D63" s="76" t="s">
        <v>281</v>
      </c>
      <c r="E63" s="74"/>
      <c r="F63" s="77"/>
      <c r="G63" s="219"/>
      <c r="H63" s="219"/>
      <c r="I63" s="219">
        <f>SUM(I64:I72)</f>
        <v>85323.318951015608</v>
      </c>
      <c r="K63" s="178"/>
    </row>
    <row r="64" spans="1:11" ht="28.5">
      <c r="A64" s="162" t="s">
        <v>180</v>
      </c>
      <c r="B64" s="162">
        <v>92590</v>
      </c>
      <c r="C64" s="162" t="s">
        <v>29</v>
      </c>
      <c r="D64" s="164" t="s">
        <v>750</v>
      </c>
      <c r="E64" s="162" t="s">
        <v>14</v>
      </c>
      <c r="F64" s="163">
        <f>'MEMORIA DE CALC CENT FORM PROF'!K382</f>
        <v>5</v>
      </c>
      <c r="G64" s="220">
        <v>1633.44</v>
      </c>
      <c r="H64" s="220">
        <f t="shared" ref="H64" si="13">G64+(G64*I$6)</f>
        <v>1947.2238240000001</v>
      </c>
      <c r="I64" s="220">
        <f t="shared" ref="I64" si="14">H64*F64</f>
        <v>9736.1191200000012</v>
      </c>
      <c r="K64" s="178"/>
    </row>
    <row r="65" spans="1:11" ht="48" customHeight="1">
      <c r="A65" s="69" t="s">
        <v>180</v>
      </c>
      <c r="B65" s="69">
        <v>92580</v>
      </c>
      <c r="C65" s="69" t="s">
        <v>190</v>
      </c>
      <c r="D65" s="196" t="s">
        <v>288</v>
      </c>
      <c r="E65" s="69" t="s">
        <v>7</v>
      </c>
      <c r="F65" s="71">
        <f>'MEMORIA DE CALC CENT FORM PROF'!K387</f>
        <v>107.45</v>
      </c>
      <c r="G65" s="220">
        <v>60.51</v>
      </c>
      <c r="H65" s="220">
        <f t="shared" si="0"/>
        <v>72.133971000000003</v>
      </c>
      <c r="I65" s="220">
        <f t="shared" ref="I65:I69" si="15">H65*F65</f>
        <v>7750.7951839500001</v>
      </c>
      <c r="K65" s="178" t="s">
        <v>584</v>
      </c>
    </row>
    <row r="66" spans="1:11" ht="28.5">
      <c r="A66" s="69" t="s">
        <v>180</v>
      </c>
      <c r="B66" s="69">
        <v>94216</v>
      </c>
      <c r="C66" s="69" t="s">
        <v>215</v>
      </c>
      <c r="D66" s="70" t="s">
        <v>287</v>
      </c>
      <c r="E66" s="69" t="s">
        <v>7</v>
      </c>
      <c r="F66" s="71">
        <f>'MEMORIA DE CALC CENT FORM PROF'!K392</f>
        <v>107.45</v>
      </c>
      <c r="G66" s="220">
        <v>262.89</v>
      </c>
      <c r="H66" s="220">
        <f t="shared" si="0"/>
        <v>313.39116899999999</v>
      </c>
      <c r="I66" s="220">
        <f t="shared" si="15"/>
        <v>33673.881109050002</v>
      </c>
      <c r="K66" s="178" t="s">
        <v>584</v>
      </c>
    </row>
    <row r="67" spans="1:11">
      <c r="A67" s="69" t="s">
        <v>179</v>
      </c>
      <c r="B67" s="69">
        <v>7</v>
      </c>
      <c r="C67" s="69" t="s">
        <v>216</v>
      </c>
      <c r="D67" s="70" t="str">
        <f>COMPOSIÇÕES!C93</f>
        <v>ESTRUTURA PARA MARQUISE METALICA</v>
      </c>
      <c r="E67" s="69" t="s">
        <v>7</v>
      </c>
      <c r="F67" s="71">
        <f>'MEMORIA DE CALC CENT FORM PROF'!K397</f>
        <v>35.550000000000004</v>
      </c>
      <c r="G67" s="220">
        <f>COMPOSIÇÕES!C98</f>
        <v>421.64672000000002</v>
      </c>
      <c r="H67" s="220">
        <f t="shared" si="0"/>
        <v>502.64505491200003</v>
      </c>
      <c r="I67" s="220">
        <f t="shared" si="15"/>
        <v>17869.031702121603</v>
      </c>
      <c r="K67" s="178"/>
    </row>
    <row r="68" spans="1:11">
      <c r="A68" s="69" t="s">
        <v>179</v>
      </c>
      <c r="B68" s="69">
        <v>8</v>
      </c>
      <c r="C68" s="69" t="s">
        <v>363</v>
      </c>
      <c r="D68" s="70" t="s">
        <v>322</v>
      </c>
      <c r="E68" s="69" t="s">
        <v>30</v>
      </c>
      <c r="F68" s="71">
        <f>'MEMORIA DE CALC CENT FORM PROF'!K402</f>
        <v>61.5</v>
      </c>
      <c r="G68" s="220">
        <f>COMPOSIÇÕES!C111</f>
        <v>37.487559999999995</v>
      </c>
      <c r="H68" s="220">
        <f t="shared" si="0"/>
        <v>44.68892027599999</v>
      </c>
      <c r="I68" s="220">
        <f t="shared" si="15"/>
        <v>2748.3685969739995</v>
      </c>
      <c r="K68" s="178"/>
    </row>
    <row r="69" spans="1:11" ht="28.5">
      <c r="A69" s="69" t="s">
        <v>179</v>
      </c>
      <c r="B69" s="69">
        <v>9</v>
      </c>
      <c r="C69" s="69" t="s">
        <v>364</v>
      </c>
      <c r="D69" s="70" t="s">
        <v>621</v>
      </c>
      <c r="E69" s="69" t="s">
        <v>30</v>
      </c>
      <c r="F69" s="71">
        <f>'MEMORIA DE CALC CENT FORM PROF'!K407</f>
        <v>7</v>
      </c>
      <c r="G69" s="220">
        <f>COMPOSIÇÕES!C131</f>
        <v>424.87199999999996</v>
      </c>
      <c r="H69" s="220">
        <f t="shared" si="0"/>
        <v>506.48991119999994</v>
      </c>
      <c r="I69" s="220">
        <f t="shared" si="15"/>
        <v>3545.4293783999997</v>
      </c>
      <c r="K69" s="178"/>
    </row>
    <row r="70" spans="1:11" ht="28.5">
      <c r="A70" s="69" t="s">
        <v>180</v>
      </c>
      <c r="B70" s="69">
        <v>98546</v>
      </c>
      <c r="C70" s="69" t="s">
        <v>751</v>
      </c>
      <c r="D70" s="70" t="s">
        <v>326</v>
      </c>
      <c r="E70" s="69" t="s">
        <v>7</v>
      </c>
      <c r="F70" s="71">
        <f>'MEMORIA DE CALC CENT FORM PROF'!K414</f>
        <v>11.77</v>
      </c>
      <c r="G70" s="220">
        <v>132.96</v>
      </c>
      <c r="H70" s="220">
        <f t="shared" si="0"/>
        <v>158.50161600000001</v>
      </c>
      <c r="I70" s="220">
        <f>H70*F70</f>
        <v>1865.5640203200001</v>
      </c>
      <c r="K70" s="178" t="s">
        <v>584</v>
      </c>
    </row>
    <row r="71" spans="1:11" ht="28.5">
      <c r="A71" s="69" t="s">
        <v>180</v>
      </c>
      <c r="B71" s="69">
        <v>94231</v>
      </c>
      <c r="C71" s="69" t="s">
        <v>753</v>
      </c>
      <c r="D71" s="70" t="s">
        <v>752</v>
      </c>
      <c r="E71" s="69" t="s">
        <v>30</v>
      </c>
      <c r="F71" s="71">
        <f>'MEMORIA DE CALC CENT FORM PROF'!K419</f>
        <v>70.349999999999994</v>
      </c>
      <c r="G71" s="220">
        <v>54.72</v>
      </c>
      <c r="H71" s="220">
        <f t="shared" ref="H71" si="16">G71+(G71*I$6)</f>
        <v>65.231712000000002</v>
      </c>
      <c r="I71" s="220">
        <f t="shared" ref="I71" si="17">H71*F71</f>
        <v>4589.0509391999994</v>
      </c>
      <c r="K71" s="178"/>
    </row>
    <row r="72" spans="1:11" ht="42" customHeight="1">
      <c r="A72" s="69" t="s">
        <v>180</v>
      </c>
      <c r="B72" s="69">
        <v>94229</v>
      </c>
      <c r="C72" s="69" t="s">
        <v>848</v>
      </c>
      <c r="D72" s="70" t="s">
        <v>847</v>
      </c>
      <c r="E72" s="69" t="s">
        <v>30</v>
      </c>
      <c r="F72" s="71">
        <f>'MEMORIA DE CALC CENT FORM PROF'!K424</f>
        <v>17</v>
      </c>
      <c r="G72" s="220">
        <v>174.93</v>
      </c>
      <c r="H72" s="220">
        <f t="shared" ref="H72" si="18">G72+(G72*I$6)</f>
        <v>208.534053</v>
      </c>
      <c r="I72" s="220">
        <f t="shared" ref="I72" si="19">H72*F72</f>
        <v>3545.0789009999999</v>
      </c>
      <c r="K72" s="178"/>
    </row>
    <row r="73" spans="1:11">
      <c r="A73" s="74"/>
      <c r="B73" s="74"/>
      <c r="C73" s="74">
        <v>10</v>
      </c>
      <c r="D73" s="76" t="s">
        <v>225</v>
      </c>
      <c r="E73" s="74"/>
      <c r="F73" s="77"/>
      <c r="G73" s="219"/>
      <c r="H73" s="219"/>
      <c r="I73" s="219">
        <f>SUM(I74:I78)</f>
        <v>137525.16036422673</v>
      </c>
      <c r="K73" s="178"/>
    </row>
    <row r="74" spans="1:11">
      <c r="A74" s="162" t="s">
        <v>180</v>
      </c>
      <c r="B74" s="162">
        <v>101747</v>
      </c>
      <c r="C74" s="162" t="s">
        <v>217</v>
      </c>
      <c r="D74" s="197" t="s">
        <v>362</v>
      </c>
      <c r="E74" s="162" t="s">
        <v>7</v>
      </c>
      <c r="F74" s="163">
        <f>'MEMORIA DE CALC CENT FORM PROF'!K430</f>
        <v>103.3</v>
      </c>
      <c r="G74" s="222">
        <v>77.16</v>
      </c>
      <c r="H74" s="222">
        <f t="shared" si="0"/>
        <v>91.982435999999993</v>
      </c>
      <c r="I74" s="222">
        <f t="shared" si="1"/>
        <v>9501.7856387999982</v>
      </c>
      <c r="K74" s="178" t="s">
        <v>584</v>
      </c>
    </row>
    <row r="75" spans="1:11" ht="29.25">
      <c r="A75" s="69" t="s">
        <v>180</v>
      </c>
      <c r="B75" s="69">
        <v>100576</v>
      </c>
      <c r="C75" s="69" t="s">
        <v>218</v>
      </c>
      <c r="D75" s="72" t="s">
        <v>184</v>
      </c>
      <c r="E75" s="69" t="s">
        <v>7</v>
      </c>
      <c r="F75" s="71">
        <f>'MEMORIA DE CALC CENT FORM PROF'!K435</f>
        <v>360.00194999999997</v>
      </c>
      <c r="G75" s="220">
        <v>2.81</v>
      </c>
      <c r="H75" s="220">
        <f t="shared" si="0"/>
        <v>3.3498010000000003</v>
      </c>
      <c r="I75" s="220">
        <f t="shared" si="1"/>
        <v>1205.9348921119499</v>
      </c>
      <c r="K75" s="178" t="s">
        <v>584</v>
      </c>
    </row>
    <row r="76" spans="1:11" ht="43.5">
      <c r="A76" s="69" t="s">
        <v>180</v>
      </c>
      <c r="B76" s="69">
        <v>90940</v>
      </c>
      <c r="C76" s="69" t="s">
        <v>219</v>
      </c>
      <c r="D76" s="72" t="s">
        <v>755</v>
      </c>
      <c r="E76" s="69" t="s">
        <v>12</v>
      </c>
      <c r="F76" s="71">
        <f>'MEMORIA DE CALC CENT FORM PROF'!K452</f>
        <v>272.31</v>
      </c>
      <c r="G76" s="220">
        <v>93.82</v>
      </c>
      <c r="H76" s="220">
        <f t="shared" si="0"/>
        <v>111.84282199999998</v>
      </c>
      <c r="I76" s="220">
        <f t="shared" si="1"/>
        <v>30455.918858819998</v>
      </c>
      <c r="K76" s="178" t="s">
        <v>584</v>
      </c>
    </row>
    <row r="77" spans="1:11">
      <c r="A77" s="69" t="s">
        <v>179</v>
      </c>
      <c r="B77" s="69">
        <v>10</v>
      </c>
      <c r="C77" s="69" t="s">
        <v>428</v>
      </c>
      <c r="D77" s="70" t="s">
        <v>387</v>
      </c>
      <c r="E77" s="69" t="s">
        <v>7</v>
      </c>
      <c r="F77" s="71">
        <f>'MEMORIA DE CALC CENT FORM PROF'!K470</f>
        <v>272.31</v>
      </c>
      <c r="G77" s="220">
        <f>COMPOSIÇÕES!C148</f>
        <v>134.792776</v>
      </c>
      <c r="H77" s="220">
        <f t="shared" si="0"/>
        <v>160.6864682696</v>
      </c>
      <c r="I77" s="220">
        <f t="shared" si="1"/>
        <v>43756.53217449478</v>
      </c>
      <c r="K77" s="178"/>
    </row>
    <row r="78" spans="1:11" ht="34.5" customHeight="1">
      <c r="A78" s="69" t="s">
        <v>180</v>
      </c>
      <c r="B78" s="69">
        <v>101727</v>
      </c>
      <c r="C78" s="69" t="s">
        <v>763</v>
      </c>
      <c r="D78" s="70" t="s">
        <v>762</v>
      </c>
      <c r="E78" s="69" t="s">
        <v>7</v>
      </c>
      <c r="F78" s="71">
        <f>'MEMORIA DE CALC CENT FORM PROF'!K475</f>
        <v>200</v>
      </c>
      <c r="G78" s="220">
        <v>220.64</v>
      </c>
      <c r="H78" s="220">
        <f t="shared" ref="H78" si="20">G78+(G78*I$6)</f>
        <v>263.024944</v>
      </c>
      <c r="I78" s="220">
        <f t="shared" ref="I78" si="21">H78*F78</f>
        <v>52604.988799999999</v>
      </c>
      <c r="K78" s="178"/>
    </row>
    <row r="79" spans="1:11">
      <c r="A79" s="73"/>
      <c r="B79" s="73"/>
      <c r="C79" s="74">
        <v>11</v>
      </c>
      <c r="D79" s="76" t="s">
        <v>388</v>
      </c>
      <c r="E79" s="73"/>
      <c r="F79" s="75"/>
      <c r="G79" s="221"/>
      <c r="H79" s="221"/>
      <c r="I79" s="219">
        <f>SUM(I80:I106)</f>
        <v>19661.931033289999</v>
      </c>
      <c r="K79" s="178"/>
    </row>
    <row r="80" spans="1:11" ht="42" customHeight="1">
      <c r="A80" s="69" t="s">
        <v>180</v>
      </c>
      <c r="B80" s="69">
        <v>89957</v>
      </c>
      <c r="C80" s="69" t="s">
        <v>220</v>
      </c>
      <c r="D80" s="70" t="s">
        <v>389</v>
      </c>
      <c r="E80" s="69" t="s">
        <v>182</v>
      </c>
      <c r="F80" s="71">
        <f>'MEMORIA DE CALC CENT FORM PROF'!K487</f>
        <v>20</v>
      </c>
      <c r="G80" s="220">
        <v>136.32</v>
      </c>
      <c r="H80" s="220">
        <f t="shared" si="0"/>
        <v>162.50707199999999</v>
      </c>
      <c r="I80" s="220">
        <f t="shared" si="1"/>
        <v>3250.1414399999999</v>
      </c>
      <c r="K80" s="178" t="s">
        <v>584</v>
      </c>
    </row>
    <row r="81" spans="1:11" ht="42" customHeight="1">
      <c r="A81" s="69" t="s">
        <v>180</v>
      </c>
      <c r="B81" s="69">
        <v>89402</v>
      </c>
      <c r="C81" s="69" t="s">
        <v>221</v>
      </c>
      <c r="D81" s="70" t="s">
        <v>692</v>
      </c>
      <c r="E81" s="69" t="s">
        <v>30</v>
      </c>
      <c r="F81" s="71">
        <f>'MEMORIA DE CALC CENT FORM PROF'!K492</f>
        <v>100</v>
      </c>
      <c r="G81" s="220">
        <v>12.13</v>
      </c>
      <c r="H81" s="220">
        <f t="shared" si="0"/>
        <v>14.460173000000001</v>
      </c>
      <c r="I81" s="220">
        <f t="shared" si="1"/>
        <v>1446.0173000000002</v>
      </c>
      <c r="K81" s="178"/>
    </row>
    <row r="82" spans="1:11" ht="42" customHeight="1">
      <c r="A82" s="69" t="s">
        <v>180</v>
      </c>
      <c r="B82" s="69">
        <v>89366</v>
      </c>
      <c r="C82" s="69" t="s">
        <v>438</v>
      </c>
      <c r="D82" s="70" t="s">
        <v>693</v>
      </c>
      <c r="E82" s="69" t="s">
        <v>14</v>
      </c>
      <c r="F82" s="71">
        <f>'MEMORIA DE CALC CENT FORM PROF'!K497</f>
        <v>15</v>
      </c>
      <c r="G82" s="220">
        <v>16.64</v>
      </c>
      <c r="H82" s="220">
        <f t="shared" si="0"/>
        <v>19.836544</v>
      </c>
      <c r="I82" s="220">
        <f t="shared" si="1"/>
        <v>297.54816</v>
      </c>
      <c r="K82" s="178"/>
    </row>
    <row r="83" spans="1:11" ht="42" customHeight="1">
      <c r="A83" s="69" t="s">
        <v>180</v>
      </c>
      <c r="B83" s="69">
        <v>89481</v>
      </c>
      <c r="C83" s="69" t="s">
        <v>440</v>
      </c>
      <c r="D83" s="70" t="s">
        <v>694</v>
      </c>
      <c r="E83" s="69" t="s">
        <v>14</v>
      </c>
      <c r="F83" s="71">
        <f>'MEMORIA DE CALC CENT FORM PROF'!K502</f>
        <v>20</v>
      </c>
      <c r="G83" s="220">
        <v>4.96</v>
      </c>
      <c r="H83" s="220">
        <f t="shared" si="0"/>
        <v>5.9128160000000003</v>
      </c>
      <c r="I83" s="220">
        <f t="shared" si="1"/>
        <v>118.25632</v>
      </c>
      <c r="K83" s="178"/>
    </row>
    <row r="84" spans="1:11" ht="42" customHeight="1">
      <c r="A84" s="69" t="s">
        <v>180</v>
      </c>
      <c r="B84" s="69">
        <v>89442</v>
      </c>
      <c r="C84" s="69" t="s">
        <v>442</v>
      </c>
      <c r="D84" s="70" t="s">
        <v>695</v>
      </c>
      <c r="E84" s="69" t="s">
        <v>14</v>
      </c>
      <c r="F84" s="71">
        <f>'MEMORIA DE CALC CENT FORM PROF'!K507</f>
        <v>20</v>
      </c>
      <c r="G84" s="220">
        <v>12.93</v>
      </c>
      <c r="H84" s="220">
        <f t="shared" si="0"/>
        <v>15.413853</v>
      </c>
      <c r="I84" s="220">
        <f t="shared" si="1"/>
        <v>308.27706000000001</v>
      </c>
      <c r="K84" s="178"/>
    </row>
    <row r="85" spans="1:11" ht="42" customHeight="1">
      <c r="A85" s="69" t="s">
        <v>180</v>
      </c>
      <c r="B85" s="69" t="s">
        <v>681</v>
      </c>
      <c r="C85" s="69" t="s">
        <v>556</v>
      </c>
      <c r="D85" s="70" t="s">
        <v>680</v>
      </c>
      <c r="E85" s="69" t="s">
        <v>14</v>
      </c>
      <c r="F85" s="71">
        <f>'MEMORIA DE CALC CENT FORM PROF'!K512</f>
        <v>2</v>
      </c>
      <c r="G85" s="220">
        <v>47.57</v>
      </c>
      <c r="H85" s="220">
        <f t="shared" si="0"/>
        <v>56.708196999999998</v>
      </c>
      <c r="I85" s="220">
        <f t="shared" si="1"/>
        <v>113.416394</v>
      </c>
      <c r="K85" s="178"/>
    </row>
    <row r="86" spans="1:11" ht="42" customHeight="1">
      <c r="A86" s="69" t="s">
        <v>180</v>
      </c>
      <c r="B86" s="69">
        <v>89825</v>
      </c>
      <c r="C86" s="69" t="s">
        <v>557</v>
      </c>
      <c r="D86" s="70" t="s">
        <v>682</v>
      </c>
      <c r="E86" s="69" t="s">
        <v>14</v>
      </c>
      <c r="F86" s="71">
        <f>'MEMORIA DE CALC CENT FORM PROF'!K517</f>
        <v>2</v>
      </c>
      <c r="G86" s="220">
        <v>19.02</v>
      </c>
      <c r="H86" s="220">
        <f t="shared" si="0"/>
        <v>22.673742000000001</v>
      </c>
      <c r="I86" s="220">
        <f t="shared" si="1"/>
        <v>45.347484000000001</v>
      </c>
      <c r="K86" s="178"/>
    </row>
    <row r="87" spans="1:11" ht="42" customHeight="1">
      <c r="A87" s="69" t="s">
        <v>180</v>
      </c>
      <c r="B87" s="69">
        <v>89782</v>
      </c>
      <c r="C87" s="69" t="s">
        <v>558</v>
      </c>
      <c r="D87" s="70" t="s">
        <v>683</v>
      </c>
      <c r="E87" s="69" t="s">
        <v>14</v>
      </c>
      <c r="F87" s="71">
        <f>'MEMORIA DE CALC CENT FORM PROF'!K522</f>
        <v>2</v>
      </c>
      <c r="G87" s="220">
        <v>13.52</v>
      </c>
      <c r="H87" s="220">
        <f t="shared" si="0"/>
        <v>16.117191999999999</v>
      </c>
      <c r="I87" s="220">
        <f t="shared" si="1"/>
        <v>32.234383999999999</v>
      </c>
      <c r="K87" s="178"/>
    </row>
    <row r="88" spans="1:11" ht="42" customHeight="1">
      <c r="A88" s="69" t="s">
        <v>180</v>
      </c>
      <c r="B88" s="69">
        <v>89778</v>
      </c>
      <c r="C88" s="69" t="s">
        <v>673</v>
      </c>
      <c r="D88" s="70" t="s">
        <v>684</v>
      </c>
      <c r="E88" s="69" t="s">
        <v>14</v>
      </c>
      <c r="F88" s="71">
        <f>'MEMORIA DE CALC CENT FORM PROF'!K527</f>
        <v>20</v>
      </c>
      <c r="G88" s="220">
        <v>22.13</v>
      </c>
      <c r="H88" s="220">
        <f t="shared" si="0"/>
        <v>26.381172999999997</v>
      </c>
      <c r="I88" s="220">
        <f t="shared" si="1"/>
        <v>527.62345999999991</v>
      </c>
      <c r="K88" s="178"/>
    </row>
    <row r="89" spans="1:11" ht="42" customHeight="1">
      <c r="A89" s="69" t="s">
        <v>180</v>
      </c>
      <c r="B89" s="69">
        <v>89797</v>
      </c>
      <c r="C89" s="69" t="s">
        <v>677</v>
      </c>
      <c r="D89" s="70" t="s">
        <v>685</v>
      </c>
      <c r="E89" s="69" t="s">
        <v>14</v>
      </c>
      <c r="F89" s="71">
        <f>'MEMORIA DE CALC CENT FORM PROF'!K532</f>
        <v>2</v>
      </c>
      <c r="G89" s="220">
        <v>52.59</v>
      </c>
      <c r="H89" s="220">
        <f t="shared" si="0"/>
        <v>62.692539000000004</v>
      </c>
      <c r="I89" s="220">
        <f t="shared" si="1"/>
        <v>125.38507800000001</v>
      </c>
      <c r="K89" s="178"/>
    </row>
    <row r="90" spans="1:11" ht="42" customHeight="1">
      <c r="A90" s="69" t="s">
        <v>180</v>
      </c>
      <c r="B90" s="69">
        <v>89809</v>
      </c>
      <c r="C90" s="69" t="s">
        <v>678</v>
      </c>
      <c r="D90" s="70" t="s">
        <v>686</v>
      </c>
      <c r="E90" s="69" t="s">
        <v>14</v>
      </c>
      <c r="F90" s="71">
        <f>'MEMORIA DE CALC CENT FORM PROF'!K537</f>
        <v>6</v>
      </c>
      <c r="G90" s="220">
        <v>30.09</v>
      </c>
      <c r="H90" s="220">
        <f t="shared" si="0"/>
        <v>35.870289</v>
      </c>
      <c r="I90" s="220">
        <f t="shared" si="1"/>
        <v>215.221734</v>
      </c>
      <c r="K90" s="178"/>
    </row>
    <row r="91" spans="1:11" ht="42" customHeight="1">
      <c r="A91" s="69" t="s">
        <v>180</v>
      </c>
      <c r="B91" s="69">
        <v>89731</v>
      </c>
      <c r="C91" s="69" t="s">
        <v>679</v>
      </c>
      <c r="D91" s="70" t="s">
        <v>688</v>
      </c>
      <c r="E91" s="69" t="s">
        <v>14</v>
      </c>
      <c r="F91" s="71">
        <f>'MEMORIA DE CALC CENT FORM PROF'!K542</f>
        <v>10</v>
      </c>
      <c r="G91" s="220">
        <v>14.81</v>
      </c>
      <c r="H91" s="220">
        <f t="shared" si="0"/>
        <v>17.655000999999999</v>
      </c>
      <c r="I91" s="220">
        <f t="shared" si="1"/>
        <v>176.55000999999999</v>
      </c>
      <c r="K91" s="178"/>
    </row>
    <row r="92" spans="1:11" ht="42" customHeight="1">
      <c r="A92" s="69" t="s">
        <v>180</v>
      </c>
      <c r="B92" s="69">
        <v>89724</v>
      </c>
      <c r="C92" s="69" t="s">
        <v>696</v>
      </c>
      <c r="D92" s="70" t="s">
        <v>687</v>
      </c>
      <c r="E92" s="69" t="s">
        <v>14</v>
      </c>
      <c r="F92" s="71">
        <f>'MEMORIA DE CALC CENT FORM PROF'!K547</f>
        <v>20</v>
      </c>
      <c r="G92" s="220">
        <v>11.21</v>
      </c>
      <c r="H92" s="220">
        <f t="shared" si="0"/>
        <v>13.363441000000002</v>
      </c>
      <c r="I92" s="220">
        <f t="shared" si="1"/>
        <v>267.26882000000001</v>
      </c>
      <c r="K92" s="178"/>
    </row>
    <row r="93" spans="1:11" ht="42" customHeight="1">
      <c r="A93" s="69" t="s">
        <v>180</v>
      </c>
      <c r="B93" s="69">
        <v>89726</v>
      </c>
      <c r="C93" s="69" t="s">
        <v>697</v>
      </c>
      <c r="D93" s="70" t="s">
        <v>689</v>
      </c>
      <c r="E93" s="69" t="s">
        <v>14</v>
      </c>
      <c r="F93" s="71">
        <f>'MEMORIA DE CALC CENT FORM PROF'!K552</f>
        <v>20</v>
      </c>
      <c r="G93" s="220">
        <v>8.24</v>
      </c>
      <c r="H93" s="220">
        <f t="shared" si="0"/>
        <v>9.8229040000000012</v>
      </c>
      <c r="I93" s="220">
        <f t="shared" si="1"/>
        <v>196.45808000000002</v>
      </c>
      <c r="K93" s="178"/>
    </row>
    <row r="94" spans="1:11" ht="42" customHeight="1">
      <c r="A94" s="69" t="s">
        <v>180</v>
      </c>
      <c r="B94" s="69">
        <v>89732</v>
      </c>
      <c r="C94" s="69" t="s">
        <v>698</v>
      </c>
      <c r="D94" s="70" t="s">
        <v>690</v>
      </c>
      <c r="E94" s="69" t="s">
        <v>14</v>
      </c>
      <c r="F94" s="71">
        <f>'MEMORIA DE CALC CENT FORM PROF'!K557</f>
        <v>6</v>
      </c>
      <c r="G94" s="220">
        <v>15.52</v>
      </c>
      <c r="H94" s="220">
        <f t="shared" si="0"/>
        <v>18.501391999999999</v>
      </c>
      <c r="I94" s="220">
        <f t="shared" si="1"/>
        <v>111.008352</v>
      </c>
      <c r="K94" s="178"/>
    </row>
    <row r="95" spans="1:11" ht="42" customHeight="1">
      <c r="A95" s="69" t="s">
        <v>180</v>
      </c>
      <c r="B95" s="69">
        <v>89746</v>
      </c>
      <c r="C95" s="69" t="s">
        <v>699</v>
      </c>
      <c r="D95" s="70" t="s">
        <v>691</v>
      </c>
      <c r="E95" s="69" t="s">
        <v>14</v>
      </c>
      <c r="F95" s="71">
        <f>'MEMORIA DE CALC CENT FORM PROF'!K562</f>
        <v>6</v>
      </c>
      <c r="G95" s="220">
        <v>28.97</v>
      </c>
      <c r="H95" s="220">
        <f t="shared" si="0"/>
        <v>34.535136999999999</v>
      </c>
      <c r="I95" s="220">
        <f t="shared" si="1"/>
        <v>207.21082200000001</v>
      </c>
      <c r="K95" s="178"/>
    </row>
    <row r="96" spans="1:11" ht="42" customHeight="1">
      <c r="A96" s="69" t="s">
        <v>179</v>
      </c>
      <c r="B96" s="69">
        <v>11</v>
      </c>
      <c r="C96" s="69" t="s">
        <v>700</v>
      </c>
      <c r="D96" s="70" t="s">
        <v>406</v>
      </c>
      <c r="E96" s="69" t="s">
        <v>182</v>
      </c>
      <c r="F96" s="71">
        <f>'MEMORIA DE CALC CENT FORM PROF'!K571</f>
        <v>4</v>
      </c>
      <c r="G96" s="220">
        <f>COMPOSIÇÕES!C166</f>
        <v>124.666</v>
      </c>
      <c r="H96" s="220">
        <f t="shared" ref="H96:H106" si="22">G96+(G96*I$6)</f>
        <v>148.6143386</v>
      </c>
      <c r="I96" s="220">
        <f t="shared" ref="I96:I106" si="23">H96*F96</f>
        <v>594.45735439999999</v>
      </c>
      <c r="K96" s="178"/>
    </row>
    <row r="97" spans="1:11" ht="42" customHeight="1">
      <c r="A97" s="69" t="s">
        <v>179</v>
      </c>
      <c r="B97" s="69">
        <v>12</v>
      </c>
      <c r="C97" s="69" t="s">
        <v>701</v>
      </c>
      <c r="D97" s="70" t="s">
        <v>416</v>
      </c>
      <c r="E97" s="69" t="s">
        <v>182</v>
      </c>
      <c r="F97" s="71">
        <f>'MEMORIA DE CALC CENT FORM PROF'!K581</f>
        <v>6</v>
      </c>
      <c r="G97" s="220">
        <f>COMPOSIÇÕES!C183</f>
        <v>115.462</v>
      </c>
      <c r="H97" s="220">
        <f t="shared" si="22"/>
        <v>137.64225020000001</v>
      </c>
      <c r="I97" s="220">
        <f t="shared" si="23"/>
        <v>825.85350119999998</v>
      </c>
      <c r="K97" s="178"/>
    </row>
    <row r="98" spans="1:11" ht="42" customHeight="1">
      <c r="A98" s="69" t="s">
        <v>179</v>
      </c>
      <c r="B98" s="69">
        <v>13</v>
      </c>
      <c r="C98" s="69" t="s">
        <v>702</v>
      </c>
      <c r="D98" s="70" t="s">
        <v>427</v>
      </c>
      <c r="E98" s="69" t="s">
        <v>182</v>
      </c>
      <c r="F98" s="71">
        <f>'MEMORIA DE CALC CENT FORM PROF'!K592</f>
        <v>10</v>
      </c>
      <c r="G98" s="220">
        <f>COMPOSIÇÕES!C200</f>
        <v>71.334890000000001</v>
      </c>
      <c r="H98" s="220">
        <f t="shared" si="22"/>
        <v>85.038322368999999</v>
      </c>
      <c r="I98" s="220">
        <f t="shared" si="23"/>
        <v>850.38322369000002</v>
      </c>
      <c r="K98" s="178"/>
    </row>
    <row r="99" spans="1:11" ht="42" customHeight="1">
      <c r="A99" s="69" t="s">
        <v>180</v>
      </c>
      <c r="B99" s="69">
        <v>89711</v>
      </c>
      <c r="C99" s="69" t="s">
        <v>703</v>
      </c>
      <c r="D99" s="70" t="s">
        <v>674</v>
      </c>
      <c r="E99" s="69" t="s">
        <v>30</v>
      </c>
      <c r="F99" s="71">
        <f>'MEMORIA DE CALC CENT FORM PROF'!K596</f>
        <v>26</v>
      </c>
      <c r="G99" s="220">
        <v>19.03</v>
      </c>
      <c r="H99" s="220">
        <f t="shared" ref="H99:H101" si="24">G99+(G99*I$6)</f>
        <v>22.685663000000002</v>
      </c>
      <c r="I99" s="220">
        <f t="shared" ref="I99:I101" si="25">H99*F99</f>
        <v>589.82723800000008</v>
      </c>
      <c r="K99" s="178"/>
    </row>
    <row r="100" spans="1:11" ht="42" customHeight="1">
      <c r="A100" s="69" t="s">
        <v>180</v>
      </c>
      <c r="B100" s="69">
        <v>89712</v>
      </c>
      <c r="C100" s="69" t="s">
        <v>704</v>
      </c>
      <c r="D100" s="70" t="s">
        <v>675</v>
      </c>
      <c r="E100" s="69" t="s">
        <v>30</v>
      </c>
      <c r="F100" s="71">
        <f>'MEMORIA DE CALC CENT FORM PROF'!K602</f>
        <v>18</v>
      </c>
      <c r="G100" s="220">
        <v>26.27</v>
      </c>
      <c r="H100" s="220">
        <f t="shared" si="24"/>
        <v>31.316466999999999</v>
      </c>
      <c r="I100" s="220">
        <f t="shared" si="25"/>
        <v>563.69640600000002</v>
      </c>
      <c r="K100" s="178"/>
    </row>
    <row r="101" spans="1:11" ht="42" customHeight="1">
      <c r="A101" s="69" t="s">
        <v>180</v>
      </c>
      <c r="B101" s="69">
        <v>89714</v>
      </c>
      <c r="C101" s="69" t="s">
        <v>705</v>
      </c>
      <c r="D101" s="70" t="s">
        <v>676</v>
      </c>
      <c r="E101" s="69" t="s">
        <v>30</v>
      </c>
      <c r="F101" s="71">
        <f>'MEMORIA DE CALC CENT FORM PROF'!K606</f>
        <v>54</v>
      </c>
      <c r="G101" s="220">
        <v>42.81</v>
      </c>
      <c r="H101" s="220">
        <f t="shared" si="24"/>
        <v>51.033801000000004</v>
      </c>
      <c r="I101" s="220">
        <f t="shared" si="25"/>
        <v>2755.8252540000003</v>
      </c>
      <c r="K101" s="178"/>
    </row>
    <row r="102" spans="1:11" ht="42" customHeight="1">
      <c r="A102" s="69" t="s">
        <v>180</v>
      </c>
      <c r="B102" s="69">
        <v>89987</v>
      </c>
      <c r="C102" s="69" t="s">
        <v>706</v>
      </c>
      <c r="D102" s="70" t="s">
        <v>429</v>
      </c>
      <c r="E102" s="69" t="s">
        <v>182</v>
      </c>
      <c r="F102" s="71">
        <f>'MEMORIA DE CALC CENT FORM PROF'!K612</f>
        <v>5</v>
      </c>
      <c r="G102" s="220">
        <v>98.12</v>
      </c>
      <c r="H102" s="220">
        <f t="shared" si="22"/>
        <v>116.968852</v>
      </c>
      <c r="I102" s="220">
        <f t="shared" si="23"/>
        <v>584.84425999999996</v>
      </c>
      <c r="K102" s="178" t="s">
        <v>584</v>
      </c>
    </row>
    <row r="103" spans="1:11" ht="42" customHeight="1">
      <c r="A103" s="69" t="s">
        <v>180</v>
      </c>
      <c r="B103" s="69">
        <v>89985</v>
      </c>
      <c r="C103" s="69" t="s">
        <v>707</v>
      </c>
      <c r="D103" s="70" t="s">
        <v>430</v>
      </c>
      <c r="E103" s="69" t="s">
        <v>182</v>
      </c>
      <c r="F103" s="71">
        <f>'MEMORIA DE CALC CENT FORM PROF'!K617</f>
        <v>2</v>
      </c>
      <c r="G103" s="220">
        <v>93.09</v>
      </c>
      <c r="H103" s="220">
        <f t="shared" si="22"/>
        <v>110.972589</v>
      </c>
      <c r="I103" s="220">
        <f t="shared" si="23"/>
        <v>221.945178</v>
      </c>
      <c r="K103" s="178" t="s">
        <v>584</v>
      </c>
    </row>
    <row r="104" spans="1:11" ht="42" customHeight="1">
      <c r="A104" s="69" t="s">
        <v>180</v>
      </c>
      <c r="B104" s="69">
        <v>101808</v>
      </c>
      <c r="C104" s="69" t="s">
        <v>708</v>
      </c>
      <c r="D104" s="70" t="s">
        <v>431</v>
      </c>
      <c r="E104" s="69" t="s">
        <v>182</v>
      </c>
      <c r="F104" s="71">
        <f>'MEMORIA DE CALC CENT FORM PROF'!K621</f>
        <v>6</v>
      </c>
      <c r="G104" s="220">
        <v>524.98</v>
      </c>
      <c r="H104" s="220">
        <f t="shared" si="22"/>
        <v>625.82865800000002</v>
      </c>
      <c r="I104" s="220">
        <f t="shared" si="23"/>
        <v>3754.9719480000003</v>
      </c>
      <c r="K104" s="178" t="s">
        <v>584</v>
      </c>
    </row>
    <row r="105" spans="1:11" ht="28.5">
      <c r="A105" s="69" t="s">
        <v>180</v>
      </c>
      <c r="B105" s="69">
        <v>102623</v>
      </c>
      <c r="C105" s="69" t="s">
        <v>709</v>
      </c>
      <c r="D105" s="70" t="s">
        <v>432</v>
      </c>
      <c r="E105" s="69" t="s">
        <v>182</v>
      </c>
      <c r="F105" s="71">
        <f>'MEMORIA DE CALC CENT FORM PROF'!K625</f>
        <v>1</v>
      </c>
      <c r="G105" s="220">
        <v>783.02</v>
      </c>
      <c r="H105" s="220">
        <f t="shared" si="22"/>
        <v>933.43814199999997</v>
      </c>
      <c r="I105" s="220">
        <f t="shared" si="23"/>
        <v>933.43814199999997</v>
      </c>
      <c r="K105" s="178" t="s">
        <v>584</v>
      </c>
    </row>
    <row r="106" spans="1:11" ht="42.75">
      <c r="A106" s="69" t="s">
        <v>180</v>
      </c>
      <c r="B106" s="69">
        <v>89707</v>
      </c>
      <c r="C106" s="69" t="s">
        <v>710</v>
      </c>
      <c r="D106" s="70" t="s">
        <v>672</v>
      </c>
      <c r="E106" s="69" t="s">
        <v>14</v>
      </c>
      <c r="F106" s="71">
        <f>'MEMORIA DE CALC CENT FORM PROF'!K629</f>
        <v>10</v>
      </c>
      <c r="G106" s="220">
        <v>46.03</v>
      </c>
      <c r="H106" s="220">
        <f t="shared" si="22"/>
        <v>54.872363</v>
      </c>
      <c r="I106" s="220">
        <f t="shared" si="23"/>
        <v>548.72362999999996</v>
      </c>
      <c r="K106" s="178"/>
    </row>
    <row r="107" spans="1:11">
      <c r="A107" s="74"/>
      <c r="B107" s="74"/>
      <c r="C107" s="74">
        <v>12</v>
      </c>
      <c r="D107" s="76" t="s">
        <v>434</v>
      </c>
      <c r="E107" s="74"/>
      <c r="F107" s="77"/>
      <c r="G107" s="219"/>
      <c r="H107" s="219"/>
      <c r="I107" s="219">
        <f>SUM(I108:I113)</f>
        <v>8828.0727079999997</v>
      </c>
      <c r="K107" s="178"/>
    </row>
    <row r="108" spans="1:11" ht="28.5">
      <c r="A108" s="69" t="s">
        <v>180</v>
      </c>
      <c r="B108" s="69">
        <v>86888</v>
      </c>
      <c r="C108" s="69" t="s">
        <v>222</v>
      </c>
      <c r="D108" s="70" t="s">
        <v>435</v>
      </c>
      <c r="E108" s="69" t="s">
        <v>182</v>
      </c>
      <c r="F108" s="71">
        <f>'MEMORIA DE CALC CENT FORM PROF'!K636</f>
        <v>2</v>
      </c>
      <c r="G108" s="220">
        <v>445.33</v>
      </c>
      <c r="H108" s="220">
        <f t="shared" si="0"/>
        <v>530.87789299999997</v>
      </c>
      <c r="I108" s="220">
        <f t="shared" si="1"/>
        <v>1061.7557859999999</v>
      </c>
      <c r="K108" s="178" t="s">
        <v>584</v>
      </c>
    </row>
    <row r="109" spans="1:11" ht="42.75">
      <c r="A109" s="69" t="s">
        <v>180</v>
      </c>
      <c r="B109" s="69">
        <v>95472</v>
      </c>
      <c r="C109" s="69" t="s">
        <v>224</v>
      </c>
      <c r="D109" s="70" t="s">
        <v>436</v>
      </c>
      <c r="E109" s="69" t="s">
        <v>182</v>
      </c>
      <c r="F109" s="71">
        <f>'MEMORIA DE CALC CENT FORM PROF'!K642</f>
        <v>2</v>
      </c>
      <c r="G109" s="220">
        <v>697.91</v>
      </c>
      <c r="H109" s="220">
        <f t="shared" si="0"/>
        <v>831.97851100000003</v>
      </c>
      <c r="I109" s="220">
        <f t="shared" si="1"/>
        <v>1663.9570220000001</v>
      </c>
      <c r="K109" s="178" t="s">
        <v>584</v>
      </c>
    </row>
    <row r="110" spans="1:11" ht="28.5">
      <c r="A110" s="69" t="s">
        <v>180</v>
      </c>
      <c r="B110" s="69">
        <v>100860</v>
      </c>
      <c r="C110" s="69" t="s">
        <v>447</v>
      </c>
      <c r="D110" s="70" t="s">
        <v>437</v>
      </c>
      <c r="E110" s="69" t="s">
        <v>182</v>
      </c>
      <c r="F110" s="71">
        <f>'MEMORIA DE CALC CENT FORM PROF'!K650</f>
        <v>4</v>
      </c>
      <c r="G110" s="220">
        <v>98.97</v>
      </c>
      <c r="H110" s="220">
        <f t="shared" si="0"/>
        <v>117.98213699999999</v>
      </c>
      <c r="I110" s="220">
        <f t="shared" si="1"/>
        <v>471.92854799999998</v>
      </c>
      <c r="K110" s="178" t="s">
        <v>584</v>
      </c>
    </row>
    <row r="111" spans="1:11" ht="57">
      <c r="A111" s="69" t="s">
        <v>180</v>
      </c>
      <c r="B111" s="69">
        <v>93441</v>
      </c>
      <c r="C111" s="69" t="s">
        <v>448</v>
      </c>
      <c r="D111" s="70" t="s">
        <v>439</v>
      </c>
      <c r="E111" s="69" t="s">
        <v>182</v>
      </c>
      <c r="F111" s="71">
        <f>'MEMORIA DE CALC CENT FORM PROF'!K655</f>
        <v>1</v>
      </c>
      <c r="G111" s="220">
        <v>1211.28</v>
      </c>
      <c r="H111" s="220">
        <f t="shared" si="0"/>
        <v>1443.9668879999999</v>
      </c>
      <c r="I111" s="220">
        <f t="shared" si="1"/>
        <v>1443.9668879999999</v>
      </c>
      <c r="K111" s="178" t="s">
        <v>584</v>
      </c>
    </row>
    <row r="112" spans="1:11" ht="63" customHeight="1">
      <c r="A112" s="69" t="s">
        <v>180</v>
      </c>
      <c r="B112" s="69">
        <v>86941</v>
      </c>
      <c r="C112" s="69" t="s">
        <v>449</v>
      </c>
      <c r="D112" s="70" t="s">
        <v>441</v>
      </c>
      <c r="E112" s="69" t="s">
        <v>182</v>
      </c>
      <c r="F112" s="71">
        <f>'MEMORIA DE CALC CENT FORM PROF'!K663</f>
        <v>4</v>
      </c>
      <c r="G112" s="220">
        <v>805.21</v>
      </c>
      <c r="H112" s="220">
        <f t="shared" si="0"/>
        <v>959.89084100000002</v>
      </c>
      <c r="I112" s="220">
        <f t="shared" si="1"/>
        <v>3839.5633640000001</v>
      </c>
      <c r="K112" s="178" t="s">
        <v>584</v>
      </c>
    </row>
    <row r="113" spans="1:11" ht="29.25" customHeight="1">
      <c r="A113" s="69" t="s">
        <v>180</v>
      </c>
      <c r="B113" s="69">
        <v>86876</v>
      </c>
      <c r="C113" s="69" t="s">
        <v>632</v>
      </c>
      <c r="D113" s="179" t="s">
        <v>631</v>
      </c>
      <c r="E113" s="69" t="s">
        <v>14</v>
      </c>
      <c r="F113" s="71">
        <f>'MEMORIA DE CALC CENT FORM PROF'!K668</f>
        <v>1</v>
      </c>
      <c r="G113" s="220">
        <v>291</v>
      </c>
      <c r="H113" s="220">
        <f t="shared" si="0"/>
        <v>346.90109999999999</v>
      </c>
      <c r="I113" s="220">
        <f>H113*F113</f>
        <v>346.90109999999999</v>
      </c>
      <c r="K113" s="178"/>
    </row>
    <row r="114" spans="1:11" ht="23.25" customHeight="1">
      <c r="A114" s="74"/>
      <c r="B114" s="74"/>
      <c r="C114" s="74">
        <v>13</v>
      </c>
      <c r="D114" s="76" t="s">
        <v>443</v>
      </c>
      <c r="E114" s="74"/>
      <c r="F114" s="77"/>
      <c r="G114" s="219"/>
      <c r="H114" s="219"/>
      <c r="I114" s="219">
        <f>SUM(I115:I123)</f>
        <v>83096.91</v>
      </c>
      <c r="K114" s="178"/>
    </row>
    <row r="115" spans="1:11" ht="42.75" customHeight="1">
      <c r="A115" s="162" t="s">
        <v>179</v>
      </c>
      <c r="B115" s="162">
        <v>14</v>
      </c>
      <c r="C115" s="162" t="s">
        <v>223</v>
      </c>
      <c r="D115" s="160" t="s">
        <v>444</v>
      </c>
      <c r="E115" s="71" t="s">
        <v>14</v>
      </c>
      <c r="F115" s="71">
        <f>'MEMORIA DE CALC CENT FORM PROF'!K674</f>
        <v>2</v>
      </c>
      <c r="G115" s="220">
        <f>COMPOSIÇÕES!C216</f>
        <v>3873.13</v>
      </c>
      <c r="H115" s="220">
        <f t="shared" si="0"/>
        <v>4617.158273</v>
      </c>
      <c r="I115" s="220">
        <f>ROUND(F115*H115,2)</f>
        <v>9234.32</v>
      </c>
      <c r="K115" s="178"/>
    </row>
    <row r="116" spans="1:11" ht="44.25" customHeight="1">
      <c r="A116" s="162" t="s">
        <v>179</v>
      </c>
      <c r="B116" s="162">
        <v>15</v>
      </c>
      <c r="C116" s="162" t="s">
        <v>455</v>
      </c>
      <c r="D116" s="160" t="s">
        <v>445</v>
      </c>
      <c r="E116" s="71" t="s">
        <v>14</v>
      </c>
      <c r="F116" s="71">
        <f>'MEMORIA DE CALC CENT FORM PROF'!K679</f>
        <v>2</v>
      </c>
      <c r="G116" s="220">
        <f>COMPOSIÇÕES!C229</f>
        <v>3773.13</v>
      </c>
      <c r="H116" s="220">
        <f t="shared" si="0"/>
        <v>4497.948273</v>
      </c>
      <c r="I116" s="220">
        <f t="shared" ref="I116:I122" si="26">ROUND(F116*H116,2)</f>
        <v>8995.9</v>
      </c>
      <c r="K116" s="178"/>
    </row>
    <row r="117" spans="1:11" ht="24" customHeight="1">
      <c r="A117" s="162" t="s">
        <v>179</v>
      </c>
      <c r="B117" s="162">
        <v>16</v>
      </c>
      <c r="C117" s="162" t="s">
        <v>559</v>
      </c>
      <c r="D117" s="160" t="s">
        <v>446</v>
      </c>
      <c r="E117" s="71" t="s">
        <v>14</v>
      </c>
      <c r="F117" s="71">
        <f>'MEMORIA DE CALC CENT FORM PROF'!K684</f>
        <v>2</v>
      </c>
      <c r="G117" s="220">
        <f>COMPOSIÇÕES!C242</f>
        <v>3773.13</v>
      </c>
      <c r="H117" s="220">
        <f t="shared" si="0"/>
        <v>4497.948273</v>
      </c>
      <c r="I117" s="220">
        <f t="shared" si="26"/>
        <v>8995.9</v>
      </c>
      <c r="K117" s="178"/>
    </row>
    <row r="118" spans="1:11" ht="33.75" customHeight="1">
      <c r="A118" s="162" t="s">
        <v>179</v>
      </c>
      <c r="B118" s="162">
        <v>17</v>
      </c>
      <c r="C118" s="162" t="s">
        <v>560</v>
      </c>
      <c r="D118" s="160" t="s">
        <v>493</v>
      </c>
      <c r="E118" s="71" t="s">
        <v>14</v>
      </c>
      <c r="F118" s="71">
        <f>'MEMORIA DE CALC CENT FORM PROF'!K690</f>
        <v>2</v>
      </c>
      <c r="G118" s="220">
        <f>COMPOSIÇÕES!C255</f>
        <v>1079.6461199999999</v>
      </c>
      <c r="H118" s="220">
        <f t="shared" si="0"/>
        <v>1287.046139652</v>
      </c>
      <c r="I118" s="220">
        <f t="shared" si="26"/>
        <v>2574.09</v>
      </c>
      <c r="K118" s="178"/>
    </row>
    <row r="119" spans="1:11" ht="43.5" customHeight="1">
      <c r="A119" s="162" t="s">
        <v>180</v>
      </c>
      <c r="B119" s="162">
        <v>100690</v>
      </c>
      <c r="C119" s="162" t="s">
        <v>561</v>
      </c>
      <c r="D119" s="160" t="s">
        <v>494</v>
      </c>
      <c r="E119" s="71" t="s">
        <v>14</v>
      </c>
      <c r="F119" s="71">
        <v>8</v>
      </c>
      <c r="G119" s="220">
        <v>832.42</v>
      </c>
      <c r="H119" s="220">
        <f t="shared" si="0"/>
        <v>992.32788199999993</v>
      </c>
      <c r="I119" s="220">
        <f t="shared" si="26"/>
        <v>7938.62</v>
      </c>
      <c r="K119" s="178" t="s">
        <v>584</v>
      </c>
    </row>
    <row r="120" spans="1:11" ht="33.75" customHeight="1">
      <c r="A120" s="162" t="s">
        <v>179</v>
      </c>
      <c r="B120" s="162">
        <v>18</v>
      </c>
      <c r="C120" s="162" t="s">
        <v>562</v>
      </c>
      <c r="D120" s="160" t="s">
        <v>495</v>
      </c>
      <c r="E120" s="71" t="s">
        <v>14</v>
      </c>
      <c r="F120" s="71">
        <f>'MEMORIA DE CALC CENT FORM PROF'!K707</f>
        <v>1</v>
      </c>
      <c r="G120" s="220">
        <f>COMPOSIÇÕES!C274</f>
        <v>1922.7375999999999</v>
      </c>
      <c r="H120" s="220">
        <f t="shared" si="0"/>
        <v>2292.0954929599998</v>
      </c>
      <c r="I120" s="220">
        <f t="shared" si="26"/>
        <v>2292.1</v>
      </c>
      <c r="K120" s="178"/>
    </row>
    <row r="121" spans="1:11" ht="33.75" customHeight="1">
      <c r="A121" s="162" t="s">
        <v>180</v>
      </c>
      <c r="B121" s="162">
        <v>91341</v>
      </c>
      <c r="C121" s="162" t="s">
        <v>563</v>
      </c>
      <c r="D121" s="160" t="s">
        <v>508</v>
      </c>
      <c r="E121" s="71" t="s">
        <v>7</v>
      </c>
      <c r="F121" s="71">
        <f>'MEMORIA DE CALC CENT FORM PROF'!K715</f>
        <v>4.8640000000000008</v>
      </c>
      <c r="G121" s="220">
        <v>506.05</v>
      </c>
      <c r="H121" s="220">
        <f t="shared" si="0"/>
        <v>603.26220499999999</v>
      </c>
      <c r="I121" s="220">
        <f t="shared" si="26"/>
        <v>2934.27</v>
      </c>
      <c r="K121" s="178" t="s">
        <v>584</v>
      </c>
    </row>
    <row r="122" spans="1:11" ht="39" customHeight="1">
      <c r="A122" s="162" t="s">
        <v>179</v>
      </c>
      <c r="B122" s="162">
        <v>19</v>
      </c>
      <c r="C122" s="162" t="s">
        <v>564</v>
      </c>
      <c r="D122" s="160" t="str">
        <f>COMPOSIÇÕES!C284</f>
        <v>JANELA ACÚSTICA EM VIDRO DUPLO - FORNECIMENTO E INSTALAÇÃO</v>
      </c>
      <c r="E122" s="163" t="s">
        <v>14</v>
      </c>
      <c r="F122" s="163">
        <f>'MEMORIA DE CALC CENT FORM PROF'!K720</f>
        <v>5</v>
      </c>
      <c r="G122" s="222">
        <f>COMPOSIÇÕES!C289</f>
        <v>1950.066</v>
      </c>
      <c r="H122" s="222">
        <f t="shared" si="0"/>
        <v>2324.6736786000001</v>
      </c>
      <c r="I122" s="222">
        <f t="shared" si="26"/>
        <v>11623.37</v>
      </c>
      <c r="K122" s="178" t="s">
        <v>584</v>
      </c>
    </row>
    <row r="123" spans="1:11" ht="39" customHeight="1">
      <c r="A123" s="69" t="s">
        <v>179</v>
      </c>
      <c r="B123" s="69">
        <v>20</v>
      </c>
      <c r="C123" s="162" t="s">
        <v>721</v>
      </c>
      <c r="D123" s="160" t="str">
        <f>COMPOSIÇÕES!C300</f>
        <v>PORTA ACÚSTICA EM MADEIRA 0,80 X 2,10, ESPESSURA 60MM COM VISOR DE 25 X25 CM-FORNECIMENTO E INSTALAÇÃO</v>
      </c>
      <c r="E123" s="71" t="s">
        <v>14</v>
      </c>
      <c r="F123" s="71">
        <f>'MEMORIA DE CALC CENT FORM PROF'!K728</f>
        <v>4</v>
      </c>
      <c r="G123" s="220">
        <f>COMPOSIÇÕES!C305</f>
        <v>5978.5974000000006</v>
      </c>
      <c r="H123" s="220">
        <f t="shared" ref="H123" si="27">G123+(G123*I$6)</f>
        <v>7127.0859605400001</v>
      </c>
      <c r="I123" s="220">
        <f t="shared" ref="I123" si="28">ROUND(F123*H123,2)</f>
        <v>28508.34</v>
      </c>
      <c r="K123" s="178"/>
    </row>
    <row r="124" spans="1:11" ht="16.5" customHeight="1">
      <c r="A124" s="73"/>
      <c r="B124" s="73"/>
      <c r="C124" s="74">
        <v>14</v>
      </c>
      <c r="D124" s="76" t="s">
        <v>540</v>
      </c>
      <c r="E124" s="73"/>
      <c r="F124" s="75"/>
      <c r="G124" s="221"/>
      <c r="H124" s="221"/>
      <c r="I124" s="219">
        <f>SUM(I125:I128)</f>
        <v>121396.936608766</v>
      </c>
      <c r="K124" s="178"/>
    </row>
    <row r="125" spans="1:11" ht="53.25" customHeight="1">
      <c r="A125" s="69" t="s">
        <v>180</v>
      </c>
      <c r="B125" s="69">
        <v>96368</v>
      </c>
      <c r="C125" s="69" t="s">
        <v>227</v>
      </c>
      <c r="D125" s="70" t="s">
        <v>760</v>
      </c>
      <c r="E125" s="69" t="s">
        <v>7</v>
      </c>
      <c r="F125" s="71">
        <f>'MEMORIA DE CALC CENT FORM PROF'!K734</f>
        <v>310.5</v>
      </c>
      <c r="G125" s="220">
        <v>179.76</v>
      </c>
      <c r="H125" s="220">
        <f t="shared" ref="H125:H128" si="29">G125+(G125*I$6)</f>
        <v>214.29189599999998</v>
      </c>
      <c r="I125" s="220">
        <f t="shared" si="1"/>
        <v>66537.633707999994</v>
      </c>
      <c r="K125" s="178"/>
    </row>
    <row r="126" spans="1:11" ht="31.5" customHeight="1">
      <c r="A126" s="69" t="s">
        <v>180</v>
      </c>
      <c r="B126" s="69">
        <v>96110</v>
      </c>
      <c r="C126" s="69" t="s">
        <v>456</v>
      </c>
      <c r="D126" s="70" t="s">
        <v>715</v>
      </c>
      <c r="E126" s="69" t="s">
        <v>7</v>
      </c>
      <c r="F126" s="71">
        <f>'MEMORIA DE CALC CENT FORM PROF'!K739</f>
        <v>200</v>
      </c>
      <c r="G126" s="220">
        <v>72.760000000000005</v>
      </c>
      <c r="H126" s="220">
        <f t="shared" si="29"/>
        <v>86.737196000000012</v>
      </c>
      <c r="I126" s="220">
        <f t="shared" ref="I126:I128" si="30">H126*F126</f>
        <v>17347.439200000001</v>
      </c>
      <c r="K126" s="178"/>
    </row>
    <row r="127" spans="1:11" ht="30.75" customHeight="1">
      <c r="A127" s="69" t="s">
        <v>179</v>
      </c>
      <c r="B127" s="69">
        <v>21</v>
      </c>
      <c r="C127" s="69" t="s">
        <v>733</v>
      </c>
      <c r="D127" s="70" t="str">
        <f>COMPOSIÇÕES!C315</f>
        <v>ISOLAMENTO ACÚSTICO C/ PAINEL EM LÃ DE VIDRO E = 50MM (ISOVER-SANTA MARINA REF PSI - 30/50MM OU SIMILAR)  - FORNECIMENTO E INSTALAÇÃO</v>
      </c>
      <c r="E127" s="69" t="s">
        <v>7</v>
      </c>
      <c r="F127" s="71">
        <f>'MEMORIA DE CALC CENT FORM PROF'!K744</f>
        <v>450</v>
      </c>
      <c r="G127" s="220">
        <f>COMPOSIÇÕES!C320</f>
        <v>50.56</v>
      </c>
      <c r="H127" s="220">
        <f t="shared" si="29"/>
        <v>60.272576000000001</v>
      </c>
      <c r="I127" s="220">
        <f t="shared" si="30"/>
        <v>27122.659200000002</v>
      </c>
      <c r="K127" s="178"/>
    </row>
    <row r="128" spans="1:11" ht="60.75" customHeight="1">
      <c r="A128" s="69" t="s">
        <v>179</v>
      </c>
      <c r="B128" s="69">
        <v>22</v>
      </c>
      <c r="C128" s="69" t="s">
        <v>734</v>
      </c>
      <c r="D128" s="70" t="str">
        <f>COMPOSIÇÕES!C327</f>
        <v>CHAPA PERFURADA BORDA RETA CLEANEO -
COM PERFURAÇÃO CIRCULAR
ALEATÓRIA. DIMENSÕES - 1,20Mm x 2,00m - FORNECIMENTO E INSTALAÇÃO</v>
      </c>
      <c r="E128" s="69" t="s">
        <v>7</v>
      </c>
      <c r="F128" s="71">
        <f>'MEMORIA DE CALC CENT FORM PROF'!K749</f>
        <v>20</v>
      </c>
      <c r="G128" s="220">
        <f>COMPOSIÇÕES!C332</f>
        <v>435.75222299999996</v>
      </c>
      <c r="H128" s="220">
        <f t="shared" si="29"/>
        <v>519.4602250383</v>
      </c>
      <c r="I128" s="220">
        <f t="shared" si="30"/>
        <v>10389.204500766</v>
      </c>
      <c r="K128" s="178"/>
    </row>
    <row r="129" spans="1:11" ht="20.25" customHeight="1">
      <c r="A129" s="191"/>
      <c r="B129" s="74"/>
      <c r="C129" s="74">
        <v>15</v>
      </c>
      <c r="D129" s="76" t="s">
        <v>511</v>
      </c>
      <c r="E129" s="74"/>
      <c r="F129" s="77"/>
      <c r="G129" s="219"/>
      <c r="H129" s="219"/>
      <c r="I129" s="219">
        <f>SUM(I130:I133)</f>
        <v>102600.67276095001</v>
      </c>
      <c r="K129" s="178"/>
    </row>
    <row r="130" spans="1:11" ht="50.25" customHeight="1">
      <c r="A130" s="162" t="s">
        <v>179</v>
      </c>
      <c r="B130" s="162">
        <v>23</v>
      </c>
      <c r="C130" s="162" t="s">
        <v>230</v>
      </c>
      <c r="D130" s="164" t="s">
        <v>450</v>
      </c>
      <c r="E130" s="162" t="s">
        <v>14</v>
      </c>
      <c r="F130" s="163">
        <f>'MEMORIA DE CALC CENT FORM PROF'!K760</f>
        <v>11</v>
      </c>
      <c r="G130" s="222">
        <f>COMPOSIÇÕES!C351</f>
        <v>347.16450000000003</v>
      </c>
      <c r="H130" s="220">
        <f t="shared" si="0"/>
        <v>413.85480045000003</v>
      </c>
      <c r="I130" s="220">
        <f t="shared" si="1"/>
        <v>4552.4028049500002</v>
      </c>
      <c r="K130" s="178"/>
    </row>
    <row r="131" spans="1:11" ht="26.25" customHeight="1">
      <c r="A131" s="162" t="s">
        <v>180</v>
      </c>
      <c r="B131" s="162">
        <v>103247</v>
      </c>
      <c r="C131" s="162" t="s">
        <v>517</v>
      </c>
      <c r="D131" s="164" t="s">
        <v>711</v>
      </c>
      <c r="E131" s="162" t="s">
        <v>14</v>
      </c>
      <c r="F131" s="163">
        <f>'MEMORIA DE CALC CENT FORM PROF'!K766</f>
        <v>2</v>
      </c>
      <c r="G131" s="222">
        <v>2489.64</v>
      </c>
      <c r="H131" s="220">
        <f t="shared" ref="H131" si="31">G131+(G131*I$6)</f>
        <v>2967.8998439999996</v>
      </c>
      <c r="I131" s="220">
        <f t="shared" ref="I131" si="32">H131*F131</f>
        <v>5935.7996879999992</v>
      </c>
      <c r="K131" s="178"/>
    </row>
    <row r="132" spans="1:11" ht="30.75" customHeight="1">
      <c r="A132" s="69" t="s">
        <v>180</v>
      </c>
      <c r="B132" s="69">
        <v>103263</v>
      </c>
      <c r="C132" s="162" t="s">
        <v>518</v>
      </c>
      <c r="D132" s="70" t="s">
        <v>713</v>
      </c>
      <c r="E132" s="69" t="s">
        <v>14</v>
      </c>
      <c r="F132" s="71">
        <f>'MEMORIA DE CALC CENT FORM PROF'!K771</f>
        <v>3</v>
      </c>
      <c r="G132" s="220">
        <v>15923.92</v>
      </c>
      <c r="H132" s="220">
        <f t="shared" si="0"/>
        <v>18982.905031999999</v>
      </c>
      <c r="I132" s="220">
        <f t="shared" si="1"/>
        <v>56948.715096</v>
      </c>
      <c r="K132" s="178"/>
    </row>
    <row r="133" spans="1:11" ht="30.75" customHeight="1">
      <c r="A133" s="69" t="s">
        <v>180</v>
      </c>
      <c r="B133" s="69">
        <v>103253</v>
      </c>
      <c r="C133" s="162" t="s">
        <v>714</v>
      </c>
      <c r="D133" s="70" t="s">
        <v>712</v>
      </c>
      <c r="E133" s="69" t="s">
        <v>14</v>
      </c>
      <c r="F133" s="71">
        <f>'MEMORIA DE CALC CENT FORM PROF'!K778</f>
        <v>6</v>
      </c>
      <c r="G133" s="220">
        <v>4916.22</v>
      </c>
      <c r="H133" s="220">
        <f t="shared" ref="H133" si="33">G133+(G133*I$6)</f>
        <v>5860.6258620000008</v>
      </c>
      <c r="I133" s="220">
        <f t="shared" ref="I133" si="34">H133*F133</f>
        <v>35163.755172000005</v>
      </c>
      <c r="K133" s="178"/>
    </row>
    <row r="134" spans="1:11" ht="18" customHeight="1">
      <c r="A134" s="73"/>
      <c r="B134" s="73"/>
      <c r="C134" s="74">
        <v>16</v>
      </c>
      <c r="D134" s="76" t="s">
        <v>452</v>
      </c>
      <c r="E134" s="73"/>
      <c r="F134" s="75"/>
      <c r="G134" s="221"/>
      <c r="H134" s="221"/>
      <c r="I134" s="219">
        <f>SUM(I135:I137)</f>
        <v>4673.1702836000004</v>
      </c>
      <c r="K134" s="178"/>
    </row>
    <row r="135" spans="1:11" ht="18" customHeight="1">
      <c r="A135" s="162" t="s">
        <v>179</v>
      </c>
      <c r="B135" s="162">
        <v>24</v>
      </c>
      <c r="C135" s="162" t="s">
        <v>451</v>
      </c>
      <c r="D135" s="164" t="s">
        <v>454</v>
      </c>
      <c r="E135" s="162" t="s">
        <v>14</v>
      </c>
      <c r="F135" s="163">
        <f>'MEMORIA DE CALC CENT FORM PROF'!K784</f>
        <v>10</v>
      </c>
      <c r="G135" s="222" t="str">
        <f>COMPOSIÇÕES!C367</f>
        <v xml:space="preserve"> 99,90</v>
      </c>
      <c r="H135" s="222">
        <f t="shared" si="0"/>
        <v>119.09079</v>
      </c>
      <c r="I135" s="222">
        <f t="shared" si="1"/>
        <v>1190.9078999999999</v>
      </c>
      <c r="K135" s="178"/>
    </row>
    <row r="136" spans="1:11" ht="33" customHeight="1">
      <c r="A136" s="69" t="s">
        <v>179</v>
      </c>
      <c r="B136" s="69">
        <v>25</v>
      </c>
      <c r="C136" s="69" t="s">
        <v>565</v>
      </c>
      <c r="D136" s="70" t="str">
        <f>COMPOSIÇÕES!C373</f>
        <v>PLACA DE INAUGURACAO METALICA, *40* CM X *60* CM - FORNECIMENTO E INSTALAÇÃO</v>
      </c>
      <c r="E136" s="69" t="s">
        <v>14</v>
      </c>
      <c r="F136" s="71">
        <f>'MEMORIA DE CALC CENT FORM PROF'!K789</f>
        <v>1</v>
      </c>
      <c r="G136" s="220">
        <f>COMPOSIÇÕES!C378</f>
        <v>1356.4760000000001</v>
      </c>
      <c r="H136" s="220">
        <f>G136+(G136*I$6)</f>
        <v>1617.0550396000001</v>
      </c>
      <c r="I136" s="220">
        <f>H136*F136</f>
        <v>1617.0550396000001</v>
      </c>
      <c r="K136" s="178"/>
    </row>
    <row r="137" spans="1:11" ht="22.5" customHeight="1">
      <c r="A137" s="69" t="s">
        <v>179</v>
      </c>
      <c r="B137" s="69">
        <v>26</v>
      </c>
      <c r="C137" s="69" t="s">
        <v>808</v>
      </c>
      <c r="D137" s="70" t="str">
        <f>COMPOSIÇÕES!C385</f>
        <v>SUPORTE PARA PROJETOR - FORNECIMENTO E INSTALAÇÃO</v>
      </c>
      <c r="E137" s="69" t="s">
        <v>14</v>
      </c>
      <c r="F137" s="71">
        <f>'MEMORIA DE CALC CENT FORM PROF'!K795</f>
        <v>4</v>
      </c>
      <c r="G137" s="220">
        <f>COMPOSIÇÕES!C390</f>
        <v>391.16</v>
      </c>
      <c r="H137" s="220">
        <f>G137+(G137*I$6)</f>
        <v>466.30183600000004</v>
      </c>
      <c r="I137" s="220">
        <f>H137*F137</f>
        <v>1865.2073440000001</v>
      </c>
      <c r="K137" s="178"/>
    </row>
    <row r="138" spans="1:11">
      <c r="A138" s="74"/>
      <c r="B138" s="74"/>
      <c r="C138" s="74">
        <v>17</v>
      </c>
      <c r="D138" s="76" t="s">
        <v>183</v>
      </c>
      <c r="E138" s="74"/>
      <c r="F138" s="77"/>
      <c r="G138" s="219"/>
      <c r="H138" s="219"/>
      <c r="I138" s="219">
        <f>SUM(I139)</f>
        <v>833.13484799999992</v>
      </c>
      <c r="K138" s="178"/>
    </row>
    <row r="139" spans="1:11">
      <c r="A139" s="69" t="s">
        <v>180</v>
      </c>
      <c r="B139" s="69">
        <v>99803</v>
      </c>
      <c r="C139" s="69" t="s">
        <v>566</v>
      </c>
      <c r="D139" s="70" t="s">
        <v>542</v>
      </c>
      <c r="E139" s="69" t="s">
        <v>18</v>
      </c>
      <c r="F139" s="71">
        <f>'MEMORIA DE CALC CENT FORM PROF'!K800</f>
        <v>364</v>
      </c>
      <c r="G139" s="220">
        <v>1.92</v>
      </c>
      <c r="H139" s="220">
        <f>G139+(G139*I$6)</f>
        <v>2.2888319999999998</v>
      </c>
      <c r="I139" s="220">
        <f>H139*F139</f>
        <v>833.13484799999992</v>
      </c>
      <c r="K139" s="178" t="s">
        <v>584</v>
      </c>
    </row>
    <row r="140" spans="1:11">
      <c r="A140" s="248" t="s">
        <v>185</v>
      </c>
      <c r="B140" s="248"/>
      <c r="C140" s="248"/>
      <c r="D140" s="248"/>
      <c r="E140" s="248"/>
      <c r="F140" s="248"/>
      <c r="G140" s="248"/>
      <c r="H140" s="248"/>
      <c r="I140" s="223">
        <f>SUM(I11+I18+I21+I33+I53+I57+I63+I73+I79+I35+I107+I114+I124+I129+I134+I138+I29)</f>
        <v>769382.60416434903</v>
      </c>
      <c r="K140" s="178"/>
    </row>
  </sheetData>
  <mergeCells count="12">
    <mergeCell ref="A8:C8"/>
    <mergeCell ref="D8:G8"/>
    <mergeCell ref="A140:H140"/>
    <mergeCell ref="A1:C5"/>
    <mergeCell ref="D1:I1"/>
    <mergeCell ref="D2:I2"/>
    <mergeCell ref="D3:G5"/>
    <mergeCell ref="H3:I3"/>
    <mergeCell ref="A6:C7"/>
    <mergeCell ref="D6:G7"/>
    <mergeCell ref="H6:H7"/>
    <mergeCell ref="I6:I7"/>
  </mergeCells>
  <phoneticPr fontId="46" type="noConversion"/>
  <pageMargins left="0.51181102362204722" right="0.51181102362204722" top="0.78740157480314965" bottom="0.78740157480314965" header="0.31496062992125984" footer="0.31496062992125984"/>
  <pageSetup paperSize="9" scale="45" fitToHeight="0" orientation="portrait" r:id="rId1"/>
  <headerFooter>
    <oddHeader>&amp;A&amp;RPágina &amp;P</oddHeader>
    <oddFooter>Página &amp;P de &amp;N</oddFooter>
  </headerFooter>
  <rowBreaks count="2" manualBreakCount="2">
    <brk id="56" max="8" man="1"/>
    <brk id="99" max="8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801"/>
  <sheetViews>
    <sheetView view="pageBreakPreview" zoomScale="60" zoomScaleNormal="100" workbookViewId="0">
      <selection activeCell="L800" sqref="A1:L800"/>
    </sheetView>
  </sheetViews>
  <sheetFormatPr defaultRowHeight="15"/>
  <cols>
    <col min="2" max="2" width="16.140625" customWidth="1"/>
    <col min="3" max="3" width="13.42578125" customWidth="1"/>
    <col min="4" max="4" width="6.85546875" customWidth="1"/>
    <col min="5" max="5" width="11" customWidth="1"/>
    <col min="6" max="6" width="15" customWidth="1"/>
    <col min="9" max="9" width="9.42578125" customWidth="1"/>
    <col min="10" max="10" width="10" customWidth="1"/>
    <col min="12" max="12" width="12.140625" customWidth="1"/>
  </cols>
  <sheetData>
    <row r="1" spans="1:12" ht="15.75" thickBot="1">
      <c r="A1" s="48"/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</row>
    <row r="2" spans="1:12">
      <c r="A2" s="312" t="s">
        <v>32</v>
      </c>
      <c r="B2" s="313"/>
      <c r="C2" s="319" t="s">
        <v>186</v>
      </c>
      <c r="D2" s="277"/>
      <c r="E2" s="277"/>
      <c r="F2" s="277"/>
      <c r="G2" s="277"/>
      <c r="H2" s="278"/>
      <c r="I2" s="277"/>
      <c r="J2" s="277"/>
      <c r="K2" s="277"/>
      <c r="L2" s="278"/>
    </row>
    <row r="3" spans="1:12">
      <c r="A3" s="314"/>
      <c r="B3" s="315"/>
      <c r="C3" s="320" t="s">
        <v>643</v>
      </c>
      <c r="D3" s="321"/>
      <c r="E3" s="321"/>
      <c r="F3" s="321"/>
      <c r="G3" s="321"/>
      <c r="H3" s="322"/>
      <c r="I3" s="279"/>
      <c r="J3" s="279"/>
      <c r="K3" s="279"/>
      <c r="L3" s="280"/>
    </row>
    <row r="4" spans="1:12">
      <c r="A4" s="314"/>
      <c r="B4" s="316"/>
      <c r="C4" s="323" t="s">
        <v>880</v>
      </c>
      <c r="D4" s="323"/>
      <c r="E4" s="323"/>
      <c r="F4" s="323"/>
      <c r="G4" s="323"/>
      <c r="H4" s="323"/>
      <c r="I4" s="279"/>
      <c r="J4" s="279"/>
      <c r="K4" s="279"/>
      <c r="L4" s="280"/>
    </row>
    <row r="5" spans="1:12" ht="78.75" customHeight="1" thickBot="1">
      <c r="A5" s="317"/>
      <c r="B5" s="318"/>
      <c r="C5" s="323"/>
      <c r="D5" s="323"/>
      <c r="E5" s="323"/>
      <c r="F5" s="323"/>
      <c r="G5" s="323"/>
      <c r="H5" s="323"/>
      <c r="I5" s="281"/>
      <c r="J5" s="281"/>
      <c r="K5" s="281"/>
      <c r="L5" s="282"/>
    </row>
    <row r="6" spans="1:12">
      <c r="A6" s="49"/>
      <c r="B6" s="49"/>
      <c r="C6" s="104"/>
      <c r="D6" s="104"/>
      <c r="E6" s="104"/>
      <c r="F6" s="104"/>
      <c r="G6" s="104"/>
      <c r="H6" s="104"/>
      <c r="I6" s="49"/>
      <c r="J6" s="50"/>
      <c r="K6" s="49"/>
      <c r="L6" s="49"/>
    </row>
    <row r="7" spans="1:12">
      <c r="A7" s="324" t="s">
        <v>197</v>
      </c>
      <c r="B7" s="324"/>
      <c r="C7" s="92">
        <f>'ORÇAMENTO CENTRO FORM PROF'!I140</f>
        <v>769382.60416434903</v>
      </c>
      <c r="D7" s="93"/>
      <c r="E7" s="94" t="s">
        <v>34</v>
      </c>
      <c r="F7" s="95">
        <v>0.19209999999999999</v>
      </c>
      <c r="G7" s="48"/>
      <c r="H7" s="94" t="s">
        <v>198</v>
      </c>
      <c r="I7" s="94"/>
      <c r="J7" s="95">
        <v>0.14019999999999999</v>
      </c>
      <c r="K7" s="48"/>
      <c r="L7" s="48"/>
    </row>
    <row r="8" spans="1:12">
      <c r="A8" s="324" t="s">
        <v>33</v>
      </c>
      <c r="B8" s="324"/>
      <c r="C8" s="95">
        <v>1.1338999999999999</v>
      </c>
      <c r="D8" s="93"/>
      <c r="E8" s="94" t="s">
        <v>0</v>
      </c>
      <c r="F8" s="96">
        <f ca="1">TODAY()</f>
        <v>44833</v>
      </c>
      <c r="G8" s="97"/>
      <c r="H8" s="97" t="s">
        <v>199</v>
      </c>
      <c r="I8" s="97"/>
      <c r="J8" s="98" t="s">
        <v>882</v>
      </c>
      <c r="K8" s="93"/>
      <c r="L8" s="93"/>
    </row>
    <row r="9" spans="1:12">
      <c r="A9" s="99"/>
      <c r="B9" s="100"/>
      <c r="C9" s="98"/>
      <c r="D9" s="98"/>
      <c r="E9" s="98"/>
      <c r="F9" s="98"/>
      <c r="G9" s="98"/>
      <c r="H9" s="98"/>
      <c r="I9" s="98"/>
      <c r="J9" s="98"/>
      <c r="K9" s="93"/>
      <c r="L9" s="101"/>
    </row>
    <row r="10" spans="1:12">
      <c r="A10" s="51" t="s">
        <v>35</v>
      </c>
      <c r="B10" s="52" t="s">
        <v>228</v>
      </c>
      <c r="C10" s="53"/>
      <c r="D10" s="102"/>
      <c r="E10" s="103"/>
      <c r="F10" s="53"/>
      <c r="G10" s="54" t="s">
        <v>36</v>
      </c>
      <c r="H10" s="52" t="s">
        <v>229</v>
      </c>
      <c r="I10" s="52"/>
      <c r="J10" s="98"/>
      <c r="K10" s="93"/>
      <c r="L10" s="101"/>
    </row>
    <row r="11" spans="1:12">
      <c r="A11" s="99"/>
      <c r="B11" s="100"/>
      <c r="C11" s="98"/>
      <c r="D11" s="98"/>
      <c r="E11" s="98"/>
      <c r="F11" s="98"/>
      <c r="G11" s="98"/>
      <c r="H11" s="98"/>
      <c r="I11" s="98"/>
      <c r="J11" s="98"/>
      <c r="K11" s="93"/>
      <c r="L11" s="101"/>
    </row>
    <row r="12" spans="1:12">
      <c r="A12" s="99" t="s">
        <v>4</v>
      </c>
      <c r="B12" s="306" t="s">
        <v>5</v>
      </c>
      <c r="C12" s="307"/>
      <c r="D12" s="307"/>
      <c r="E12" s="307"/>
      <c r="F12" s="307"/>
      <c r="G12" s="307"/>
      <c r="H12" s="307"/>
      <c r="I12" s="308"/>
      <c r="J12" s="109"/>
      <c r="K12" s="93"/>
      <c r="L12" s="93"/>
    </row>
    <row r="13" spans="1:12" ht="22.5" customHeight="1">
      <c r="A13" s="93" t="s">
        <v>6</v>
      </c>
      <c r="B13" s="303" t="s">
        <v>195</v>
      </c>
      <c r="C13" s="304"/>
      <c r="D13" s="304"/>
      <c r="E13" s="304"/>
      <c r="F13" s="304"/>
      <c r="G13" s="304"/>
      <c r="H13" s="304"/>
      <c r="I13" s="305"/>
      <c r="J13" s="64" t="s">
        <v>7</v>
      </c>
      <c r="K13" s="63">
        <f>J16</f>
        <v>2.25</v>
      </c>
      <c r="L13" s="107"/>
    </row>
    <row r="14" spans="1:12">
      <c r="A14" s="99"/>
      <c r="B14" s="326" t="s">
        <v>13</v>
      </c>
      <c r="C14" s="327"/>
      <c r="D14" s="328"/>
      <c r="E14" s="82" t="s">
        <v>15</v>
      </c>
      <c r="F14" s="90" t="s">
        <v>37</v>
      </c>
      <c r="G14" s="82" t="s">
        <v>38</v>
      </c>
      <c r="H14" s="90" t="s">
        <v>39</v>
      </c>
      <c r="I14" s="90" t="s">
        <v>40</v>
      </c>
      <c r="J14" s="83" t="s">
        <v>16</v>
      </c>
      <c r="K14" s="81"/>
      <c r="L14" s="101"/>
    </row>
    <row r="15" spans="1:12" ht="15" customHeight="1">
      <c r="A15" s="99"/>
      <c r="B15" s="291" t="s">
        <v>193</v>
      </c>
      <c r="C15" s="292"/>
      <c r="D15" s="293"/>
      <c r="E15" s="84">
        <v>1</v>
      </c>
      <c r="F15" s="84">
        <v>1</v>
      </c>
      <c r="G15" s="84">
        <v>1.125</v>
      </c>
      <c r="H15" s="84">
        <v>2</v>
      </c>
      <c r="I15" s="84">
        <v>0</v>
      </c>
      <c r="J15" s="89">
        <f>(G15*H15*F15*E15)-I15</f>
        <v>2.25</v>
      </c>
      <c r="K15" s="81"/>
      <c r="L15" s="101"/>
    </row>
    <row r="16" spans="1:12">
      <c r="A16" s="99"/>
      <c r="B16" s="294" t="s">
        <v>41</v>
      </c>
      <c r="C16" s="294"/>
      <c r="D16" s="294"/>
      <c r="E16" s="294"/>
      <c r="F16" s="294"/>
      <c r="G16" s="294"/>
      <c r="H16" s="294"/>
      <c r="I16" s="294"/>
      <c r="J16" s="63">
        <f>SUM(J15:J15)</f>
        <v>2.25</v>
      </c>
      <c r="K16" s="81"/>
      <c r="L16" s="101"/>
    </row>
    <row r="17" spans="1:12">
      <c r="A17" s="99"/>
      <c r="B17" s="79"/>
      <c r="C17" s="79"/>
      <c r="D17" s="79"/>
      <c r="E17" s="79"/>
      <c r="F17" s="79"/>
      <c r="G17" s="79"/>
      <c r="H17" s="79"/>
      <c r="I17" s="79"/>
      <c r="J17" s="80"/>
      <c r="K17" s="81"/>
      <c r="L17" s="101"/>
    </row>
    <row r="18" spans="1:12" ht="24.75" customHeight="1">
      <c r="A18" s="93" t="s">
        <v>17</v>
      </c>
      <c r="B18" s="303" t="str">
        <f>'ORÇAMENTO CENTRO FORM PROF'!D13</f>
        <v>TAPUME COM COMPENSADO DE MADEIRA. AF_05/2018</v>
      </c>
      <c r="C18" s="304"/>
      <c r="D18" s="304"/>
      <c r="E18" s="304"/>
      <c r="F18" s="304"/>
      <c r="G18" s="304"/>
      <c r="H18" s="304"/>
      <c r="I18" s="305"/>
      <c r="J18" s="63" t="s">
        <v>7</v>
      </c>
      <c r="K18" s="63">
        <f>J21</f>
        <v>20.460000000000004</v>
      </c>
      <c r="L18" s="101"/>
    </row>
    <row r="19" spans="1:12">
      <c r="A19" s="99"/>
      <c r="B19" s="326" t="s">
        <v>13</v>
      </c>
      <c r="C19" s="327"/>
      <c r="D19" s="328"/>
      <c r="E19" s="82" t="s">
        <v>15</v>
      </c>
      <c r="F19" s="90" t="s">
        <v>37</v>
      </c>
      <c r="G19" s="82" t="s">
        <v>38</v>
      </c>
      <c r="H19" s="90" t="s">
        <v>39</v>
      </c>
      <c r="I19" s="90" t="s">
        <v>40</v>
      </c>
      <c r="J19" s="83" t="s">
        <v>16</v>
      </c>
      <c r="K19" s="81"/>
      <c r="L19" s="101"/>
    </row>
    <row r="20" spans="1:12">
      <c r="A20" s="99"/>
      <c r="B20" s="291" t="s">
        <v>585</v>
      </c>
      <c r="C20" s="292"/>
      <c r="D20" s="293"/>
      <c r="E20" s="84">
        <v>1</v>
      </c>
      <c r="F20" s="84">
        <v>2.2000000000000002</v>
      </c>
      <c r="G20" s="84"/>
      <c r="H20" s="84">
        <v>9.3000000000000007</v>
      </c>
      <c r="I20" s="84">
        <v>0</v>
      </c>
      <c r="J20" s="89">
        <f>H20*F20</f>
        <v>20.460000000000004</v>
      </c>
      <c r="K20" s="81"/>
      <c r="L20" s="101"/>
    </row>
    <row r="21" spans="1:12">
      <c r="A21" s="99"/>
      <c r="B21" s="294" t="s">
        <v>41</v>
      </c>
      <c r="C21" s="294"/>
      <c r="D21" s="294"/>
      <c r="E21" s="294"/>
      <c r="F21" s="294"/>
      <c r="G21" s="294"/>
      <c r="H21" s="294"/>
      <c r="I21" s="294"/>
      <c r="J21" s="63">
        <f>SUM(J20:J20)</f>
        <v>20.460000000000004</v>
      </c>
      <c r="K21" s="81"/>
      <c r="L21" s="101"/>
    </row>
    <row r="22" spans="1:12">
      <c r="A22" s="99"/>
      <c r="B22" s="79"/>
      <c r="C22" s="79"/>
      <c r="D22" s="79"/>
      <c r="E22" s="79"/>
      <c r="F22" s="79"/>
      <c r="G22" s="79"/>
      <c r="H22" s="79"/>
      <c r="I22" s="79"/>
      <c r="J22" s="80"/>
      <c r="K22" s="81"/>
      <c r="L22" s="101"/>
    </row>
    <row r="23" spans="1:12" ht="23.25" customHeight="1">
      <c r="A23" s="93" t="s">
        <v>19</v>
      </c>
      <c r="B23" s="303" t="s">
        <v>244</v>
      </c>
      <c r="C23" s="304"/>
      <c r="D23" s="304"/>
      <c r="E23" s="304"/>
      <c r="F23" s="304"/>
      <c r="G23" s="304"/>
      <c r="H23" s="304"/>
      <c r="I23" s="305"/>
      <c r="J23" s="63" t="s">
        <v>12</v>
      </c>
      <c r="K23" s="63">
        <f>J27</f>
        <v>7.2</v>
      </c>
      <c r="L23" s="101"/>
    </row>
    <row r="24" spans="1:12">
      <c r="A24" s="99"/>
      <c r="B24" s="325" t="s">
        <v>13</v>
      </c>
      <c r="C24" s="325"/>
      <c r="D24" s="325"/>
      <c r="E24" s="82" t="s">
        <v>15</v>
      </c>
      <c r="F24" s="90" t="s">
        <v>37</v>
      </c>
      <c r="G24" s="82" t="s">
        <v>38</v>
      </c>
      <c r="H24" s="90" t="s">
        <v>39</v>
      </c>
      <c r="I24" s="90" t="s">
        <v>580</v>
      </c>
      <c r="J24" s="83" t="s">
        <v>16</v>
      </c>
      <c r="K24" s="81"/>
      <c r="L24" s="101"/>
    </row>
    <row r="25" spans="1:12">
      <c r="A25" s="99"/>
      <c r="B25" s="291" t="s">
        <v>579</v>
      </c>
      <c r="C25" s="292"/>
      <c r="D25" s="293"/>
      <c r="E25" s="84">
        <v>1</v>
      </c>
      <c r="F25" s="84">
        <v>4</v>
      </c>
      <c r="G25" s="86">
        <v>3.5</v>
      </c>
      <c r="H25" s="84">
        <v>4</v>
      </c>
      <c r="I25" s="84">
        <v>0.2</v>
      </c>
      <c r="J25" s="89">
        <f>(G25+H25)*F25*I25</f>
        <v>6</v>
      </c>
      <c r="K25" s="81"/>
      <c r="L25" s="101"/>
    </row>
    <row r="26" spans="1:12">
      <c r="A26" s="99"/>
      <c r="B26" s="291" t="s">
        <v>245</v>
      </c>
      <c r="C26" s="292"/>
      <c r="D26" s="293"/>
      <c r="E26" s="84">
        <v>1</v>
      </c>
      <c r="F26" s="84">
        <v>4</v>
      </c>
      <c r="G26" s="86"/>
      <c r="H26" s="84">
        <v>1.5</v>
      </c>
      <c r="I26" s="84">
        <v>0.2</v>
      </c>
      <c r="J26" s="89">
        <f>(G26+H26)*F26*I26</f>
        <v>1.2000000000000002</v>
      </c>
      <c r="K26" s="81"/>
      <c r="L26" s="101"/>
    </row>
    <row r="27" spans="1:12">
      <c r="A27" s="99"/>
      <c r="B27" s="294" t="s">
        <v>41</v>
      </c>
      <c r="C27" s="294"/>
      <c r="D27" s="294"/>
      <c r="E27" s="294"/>
      <c r="F27" s="294"/>
      <c r="G27" s="294"/>
      <c r="H27" s="294"/>
      <c r="I27" s="294"/>
      <c r="J27" s="63">
        <f>SUM(J25:J26)</f>
        <v>7.2</v>
      </c>
      <c r="K27" s="81"/>
      <c r="L27" s="101"/>
    </row>
    <row r="28" spans="1:12">
      <c r="A28" s="99"/>
      <c r="B28" s="79"/>
      <c r="C28" s="79"/>
      <c r="D28" s="79"/>
      <c r="E28" s="79"/>
      <c r="F28" s="79"/>
      <c r="G28" s="79"/>
      <c r="H28" s="79"/>
      <c r="I28" s="79"/>
      <c r="J28" s="80"/>
      <c r="K28" s="81"/>
      <c r="L28" s="101"/>
    </row>
    <row r="29" spans="1:12" ht="26.25" customHeight="1">
      <c r="A29" s="78" t="s">
        <v>226</v>
      </c>
      <c r="B29" s="303" t="str">
        <f>'ORÇAMENTO CENTRO FORM PROF'!D15</f>
        <v>DEMOLIÇÃO DE REBOCO</v>
      </c>
      <c r="C29" s="304"/>
      <c r="D29" s="304"/>
      <c r="E29" s="304"/>
      <c r="F29" s="304"/>
      <c r="G29" s="304"/>
      <c r="H29" s="304"/>
      <c r="I29" s="305"/>
      <c r="J29" s="63" t="s">
        <v>7</v>
      </c>
      <c r="K29" s="63">
        <f>K46</f>
        <v>931.15999999999985</v>
      </c>
      <c r="L29" s="101"/>
    </row>
    <row r="30" spans="1:12">
      <c r="A30" s="88"/>
      <c r="B30" s="290" t="s">
        <v>13</v>
      </c>
      <c r="C30" s="290"/>
      <c r="D30" s="290"/>
      <c r="E30" s="85" t="s">
        <v>15</v>
      </c>
      <c r="F30" s="87" t="s">
        <v>37</v>
      </c>
      <c r="G30" s="85" t="s">
        <v>38</v>
      </c>
      <c r="H30" s="87" t="s">
        <v>39</v>
      </c>
      <c r="I30" s="87" t="s">
        <v>40</v>
      </c>
      <c r="K30" s="63" t="s">
        <v>16</v>
      </c>
      <c r="L30" s="101"/>
    </row>
    <row r="31" spans="1:12" ht="15" customHeight="1">
      <c r="A31" s="88"/>
      <c r="B31" s="284" t="s">
        <v>593</v>
      </c>
      <c r="C31" s="284"/>
      <c r="D31" s="284"/>
      <c r="E31" s="58">
        <v>4</v>
      </c>
      <c r="F31" s="58">
        <v>4</v>
      </c>
      <c r="G31" s="58">
        <v>15.36</v>
      </c>
      <c r="H31" s="58"/>
      <c r="I31" s="58"/>
      <c r="J31" s="58"/>
      <c r="K31" s="59">
        <f>G31*E31*F31</f>
        <v>245.76</v>
      </c>
      <c r="L31" s="101"/>
    </row>
    <row r="32" spans="1:12" ht="15" customHeight="1">
      <c r="A32" s="88"/>
      <c r="B32" s="284" t="s">
        <v>593</v>
      </c>
      <c r="C32" s="284"/>
      <c r="D32" s="284"/>
      <c r="E32" s="58">
        <v>2</v>
      </c>
      <c r="F32" s="58">
        <v>4</v>
      </c>
      <c r="G32" s="58">
        <v>6.4</v>
      </c>
      <c r="H32" s="58"/>
      <c r="I32" s="58"/>
      <c r="J32" s="58"/>
      <c r="K32" s="59">
        <f t="shared" ref="K32:K45" si="0">G32*E32*F32</f>
        <v>51.2</v>
      </c>
      <c r="L32" s="101"/>
    </row>
    <row r="33" spans="1:12" ht="15" customHeight="1">
      <c r="A33" s="88"/>
      <c r="B33" s="284" t="s">
        <v>594</v>
      </c>
      <c r="C33" s="284"/>
      <c r="D33" s="284"/>
      <c r="E33" s="58">
        <v>2</v>
      </c>
      <c r="F33" s="58">
        <v>3</v>
      </c>
      <c r="G33" s="58">
        <v>7.2</v>
      </c>
      <c r="H33" s="58"/>
      <c r="I33" s="58"/>
      <c r="J33" s="58"/>
      <c r="K33" s="59">
        <f t="shared" si="0"/>
        <v>43.2</v>
      </c>
      <c r="L33" s="101"/>
    </row>
    <row r="34" spans="1:12" ht="15" customHeight="1">
      <c r="A34" s="88"/>
      <c r="B34" s="284" t="s">
        <v>595</v>
      </c>
      <c r="C34" s="284"/>
      <c r="D34" s="284"/>
      <c r="E34" s="58">
        <v>2</v>
      </c>
      <c r="F34" s="58">
        <v>3</v>
      </c>
      <c r="G34" s="58">
        <v>3.3</v>
      </c>
      <c r="H34" s="58"/>
      <c r="I34" s="58"/>
      <c r="J34" s="58"/>
      <c r="K34" s="59">
        <f t="shared" si="0"/>
        <v>19.799999999999997</v>
      </c>
      <c r="L34" s="101"/>
    </row>
    <row r="35" spans="1:12">
      <c r="A35" s="88"/>
      <c r="B35" s="284" t="s">
        <v>596</v>
      </c>
      <c r="C35" s="284"/>
      <c r="D35" s="284"/>
      <c r="E35" s="58">
        <v>2</v>
      </c>
      <c r="F35" s="58">
        <v>3</v>
      </c>
      <c r="G35" s="58">
        <v>7.45</v>
      </c>
      <c r="H35" s="58"/>
      <c r="I35" s="58"/>
      <c r="J35" s="58"/>
      <c r="K35" s="59">
        <f t="shared" si="0"/>
        <v>44.7</v>
      </c>
      <c r="L35" s="101"/>
    </row>
    <row r="36" spans="1:12">
      <c r="A36" s="88"/>
      <c r="B36" s="284" t="s">
        <v>597</v>
      </c>
      <c r="C36" s="284"/>
      <c r="D36" s="284"/>
      <c r="E36" s="58">
        <v>2</v>
      </c>
      <c r="F36" s="58">
        <v>3</v>
      </c>
      <c r="G36" s="58">
        <v>3.3</v>
      </c>
      <c r="H36" s="58"/>
      <c r="I36" s="58"/>
      <c r="J36" s="58"/>
      <c r="K36" s="59">
        <f t="shared" si="0"/>
        <v>19.799999999999997</v>
      </c>
      <c r="L36" s="101"/>
    </row>
    <row r="37" spans="1:12">
      <c r="A37" s="88"/>
      <c r="B37" s="284" t="s">
        <v>598</v>
      </c>
      <c r="C37" s="284"/>
      <c r="D37" s="284"/>
      <c r="E37" s="58">
        <v>2</v>
      </c>
      <c r="F37" s="58">
        <v>3</v>
      </c>
      <c r="G37" s="58">
        <v>3.4</v>
      </c>
      <c r="H37" s="58"/>
      <c r="I37" s="58"/>
      <c r="J37" s="58"/>
      <c r="K37" s="59">
        <f t="shared" si="0"/>
        <v>20.399999999999999</v>
      </c>
      <c r="L37" s="101"/>
    </row>
    <row r="38" spans="1:12">
      <c r="A38" s="88"/>
      <c r="B38" s="284" t="s">
        <v>599</v>
      </c>
      <c r="C38" s="284"/>
      <c r="D38" s="284"/>
      <c r="E38" s="58">
        <v>2</v>
      </c>
      <c r="F38" s="58">
        <v>3</v>
      </c>
      <c r="G38" s="58">
        <v>3.65</v>
      </c>
      <c r="H38" s="58"/>
      <c r="I38" s="58"/>
      <c r="J38" s="58"/>
      <c r="K38" s="59">
        <f t="shared" si="0"/>
        <v>21.9</v>
      </c>
      <c r="L38" s="101"/>
    </row>
    <row r="39" spans="1:12">
      <c r="A39" s="88"/>
      <c r="B39" s="284" t="s">
        <v>579</v>
      </c>
      <c r="C39" s="284"/>
      <c r="D39" s="284"/>
      <c r="E39" s="58">
        <v>2</v>
      </c>
      <c r="F39" s="58">
        <v>3</v>
      </c>
      <c r="G39" s="58">
        <v>10.27</v>
      </c>
      <c r="H39" s="58"/>
      <c r="I39" s="58"/>
      <c r="J39" s="58"/>
      <c r="K39" s="59">
        <f t="shared" si="0"/>
        <v>61.62</v>
      </c>
      <c r="L39" s="101"/>
    </row>
    <row r="40" spans="1:12">
      <c r="A40" s="88"/>
      <c r="B40" s="284" t="s">
        <v>591</v>
      </c>
      <c r="C40" s="284"/>
      <c r="D40" s="284"/>
      <c r="E40" s="58">
        <v>2</v>
      </c>
      <c r="F40" s="58">
        <v>3</v>
      </c>
      <c r="G40" s="58">
        <v>4.47</v>
      </c>
      <c r="H40" s="58"/>
      <c r="I40" s="58"/>
      <c r="J40" s="58"/>
      <c r="K40" s="59">
        <f t="shared" si="0"/>
        <v>26.82</v>
      </c>
      <c r="L40" s="101"/>
    </row>
    <row r="41" spans="1:12">
      <c r="A41" s="88"/>
      <c r="B41" s="284" t="s">
        <v>590</v>
      </c>
      <c r="C41" s="284"/>
      <c r="D41" s="284"/>
      <c r="E41" s="58">
        <v>2</v>
      </c>
      <c r="F41" s="58">
        <v>3</v>
      </c>
      <c r="G41" s="58">
        <v>4.5999999999999996</v>
      </c>
      <c r="H41" s="58"/>
      <c r="I41" s="58"/>
      <c r="J41" s="58"/>
      <c r="K41" s="59">
        <f t="shared" si="0"/>
        <v>27.599999999999998</v>
      </c>
      <c r="L41" s="101"/>
    </row>
    <row r="42" spans="1:12">
      <c r="A42" s="88"/>
      <c r="B42" s="284" t="s">
        <v>526</v>
      </c>
      <c r="C42" s="284"/>
      <c r="D42" s="284"/>
      <c r="E42" s="58">
        <v>2</v>
      </c>
      <c r="F42" s="58">
        <v>3</v>
      </c>
      <c r="G42" s="58">
        <v>3.05</v>
      </c>
      <c r="H42" s="58"/>
      <c r="I42" s="58"/>
      <c r="J42" s="58"/>
      <c r="K42" s="59">
        <f t="shared" si="0"/>
        <v>18.299999999999997</v>
      </c>
      <c r="L42" s="101"/>
    </row>
    <row r="43" spans="1:12">
      <c r="A43" s="88"/>
      <c r="B43" s="284" t="s">
        <v>600</v>
      </c>
      <c r="C43" s="284"/>
      <c r="D43" s="284"/>
      <c r="E43" s="58">
        <v>2</v>
      </c>
      <c r="F43" s="58">
        <v>3</v>
      </c>
      <c r="G43" s="58">
        <v>9.8000000000000007</v>
      </c>
      <c r="H43" s="58"/>
      <c r="I43" s="58"/>
      <c r="J43" s="58"/>
      <c r="K43" s="59">
        <f t="shared" si="0"/>
        <v>58.800000000000004</v>
      </c>
      <c r="L43" s="101"/>
    </row>
    <row r="44" spans="1:12">
      <c r="A44" s="88"/>
      <c r="B44" s="284" t="s">
        <v>601</v>
      </c>
      <c r="C44" s="284"/>
      <c r="D44" s="284"/>
      <c r="E44" s="58">
        <v>2</v>
      </c>
      <c r="F44" s="58">
        <v>3</v>
      </c>
      <c r="G44" s="58">
        <v>9.8000000000000007</v>
      </c>
      <c r="H44" s="58"/>
      <c r="I44" s="58"/>
      <c r="J44" s="58"/>
      <c r="K44" s="59">
        <f t="shared" si="0"/>
        <v>58.800000000000004</v>
      </c>
      <c r="L44" s="101"/>
    </row>
    <row r="45" spans="1:12">
      <c r="A45" s="88"/>
      <c r="B45" s="284" t="s">
        <v>603</v>
      </c>
      <c r="C45" s="284"/>
      <c r="D45" s="284"/>
      <c r="E45" s="58">
        <v>1</v>
      </c>
      <c r="F45" s="58">
        <v>3</v>
      </c>
      <c r="G45" s="58">
        <v>70.819999999999993</v>
      </c>
      <c r="H45" s="58"/>
      <c r="I45" s="58"/>
      <c r="J45" s="58"/>
      <c r="K45" s="59">
        <f t="shared" si="0"/>
        <v>212.45999999999998</v>
      </c>
      <c r="L45" s="101"/>
    </row>
    <row r="46" spans="1:12">
      <c r="A46" s="88"/>
      <c r="B46" s="294" t="s">
        <v>41</v>
      </c>
      <c r="C46" s="294"/>
      <c r="D46" s="294"/>
      <c r="E46" s="294"/>
      <c r="F46" s="294"/>
      <c r="G46" s="294"/>
      <c r="H46" s="294"/>
      <c r="I46" s="294"/>
      <c r="J46" s="63"/>
      <c r="K46" s="63">
        <f>SUM(K31:K45)</f>
        <v>931.15999999999985</v>
      </c>
      <c r="L46" s="101"/>
    </row>
    <row r="47" spans="1:12">
      <c r="A47" s="88"/>
      <c r="B47" s="79"/>
      <c r="C47" s="79"/>
      <c r="D47" s="79"/>
      <c r="E47" s="79"/>
      <c r="F47" s="79"/>
      <c r="G47" s="79"/>
      <c r="H47" s="79"/>
      <c r="I47" s="79"/>
      <c r="J47" s="80"/>
      <c r="K47" s="81"/>
      <c r="L47" s="101"/>
    </row>
    <row r="48" spans="1:12" ht="38.25" customHeight="1">
      <c r="A48" s="78" t="s">
        <v>586</v>
      </c>
      <c r="B48" s="303" t="str">
        <f>'ORÇAMENTO CENTRO FORM PROF'!D16</f>
        <v>RETIRADA DE ENTULHO DA OBRA UTILIZANDO CAIXA COLETORA CAPACIDADE 5M3</v>
      </c>
      <c r="C48" s="304"/>
      <c r="D48" s="304"/>
      <c r="E48" s="304"/>
      <c r="F48" s="304"/>
      <c r="G48" s="304"/>
      <c r="H48" s="304"/>
      <c r="I48" s="305"/>
      <c r="J48" s="63" t="s">
        <v>12</v>
      </c>
      <c r="K48" s="63">
        <f>J52</f>
        <v>12.3354</v>
      </c>
      <c r="L48" s="101"/>
    </row>
    <row r="49" spans="1:12">
      <c r="A49" s="88"/>
      <c r="B49" s="290" t="s">
        <v>13</v>
      </c>
      <c r="C49" s="290"/>
      <c r="D49" s="290"/>
      <c r="E49" s="85" t="s">
        <v>15</v>
      </c>
      <c r="F49" s="87" t="s">
        <v>37</v>
      </c>
      <c r="G49" s="85" t="s">
        <v>38</v>
      </c>
      <c r="H49" s="87" t="s">
        <v>39</v>
      </c>
      <c r="I49" s="87" t="s">
        <v>40</v>
      </c>
      <c r="J49" s="63" t="s">
        <v>16</v>
      </c>
      <c r="K49" s="81"/>
      <c r="L49" s="101"/>
    </row>
    <row r="50" spans="1:12" ht="24" customHeight="1">
      <c r="A50" s="88"/>
      <c r="B50" s="291" t="s">
        <v>277</v>
      </c>
      <c r="C50" s="292"/>
      <c r="D50" s="293"/>
      <c r="E50" s="84">
        <f>J27</f>
        <v>7.2</v>
      </c>
      <c r="F50" s="84"/>
      <c r="G50" s="84"/>
      <c r="H50" s="84"/>
      <c r="I50" s="84">
        <v>0</v>
      </c>
      <c r="J50" s="63">
        <f>E50</f>
        <v>7.2</v>
      </c>
      <c r="K50" s="81"/>
      <c r="L50" s="101"/>
    </row>
    <row r="51" spans="1:12" ht="24" customHeight="1">
      <c r="A51" s="88"/>
      <c r="B51" s="291" t="s">
        <v>266</v>
      </c>
      <c r="C51" s="292"/>
      <c r="D51" s="293"/>
      <c r="E51" s="84">
        <v>256.77</v>
      </c>
      <c r="F51" s="84"/>
      <c r="G51" s="84">
        <v>0.02</v>
      </c>
      <c r="H51" s="84"/>
      <c r="I51" s="84">
        <v>0</v>
      </c>
      <c r="J51" s="63">
        <f>G51*E51</f>
        <v>5.1353999999999997</v>
      </c>
      <c r="K51" s="81"/>
      <c r="L51" s="101"/>
    </row>
    <row r="52" spans="1:12">
      <c r="A52" s="88"/>
      <c r="B52" s="294" t="s">
        <v>41</v>
      </c>
      <c r="C52" s="294"/>
      <c r="D52" s="294"/>
      <c r="E52" s="294"/>
      <c r="F52" s="294"/>
      <c r="G52" s="294"/>
      <c r="H52" s="294"/>
      <c r="I52" s="294"/>
      <c r="J52" s="63">
        <f>SUM(J50:J51)</f>
        <v>12.3354</v>
      </c>
      <c r="K52" s="81"/>
      <c r="L52" s="101"/>
    </row>
    <row r="53" spans="1:12">
      <c r="A53" s="88"/>
      <c r="B53" s="79"/>
      <c r="C53" s="79"/>
      <c r="D53" s="79"/>
      <c r="E53" s="79"/>
      <c r="F53" s="79"/>
      <c r="G53" s="79"/>
      <c r="H53" s="79"/>
      <c r="I53" s="79"/>
      <c r="J53" s="80"/>
      <c r="K53" s="81"/>
      <c r="L53" s="101"/>
    </row>
    <row r="54" spans="1:12" ht="27.75" customHeight="1">
      <c r="A54" s="78" t="s">
        <v>737</v>
      </c>
      <c r="B54" s="303" t="str">
        <f>'ORÇAMENTO CENTRO FORM PROF'!D17</f>
        <v>TRANSPORTE COM CAMINHÃO BASCULANTE DE 14 M³, EM VIA URBANA PAVIMENTADA, DMT ATÉ 30 KM (UNIDADE: TXKM). AF_07/2020</v>
      </c>
      <c r="C54" s="304"/>
      <c r="D54" s="304"/>
      <c r="E54" s="304"/>
      <c r="F54" s="304"/>
      <c r="G54" s="304"/>
      <c r="H54" s="304"/>
      <c r="I54" s="305"/>
      <c r="J54" s="63" t="s">
        <v>736</v>
      </c>
      <c r="K54" s="63">
        <f>J57</f>
        <v>204.76764</v>
      </c>
      <c r="L54" s="101"/>
    </row>
    <row r="55" spans="1:12">
      <c r="A55" s="88"/>
      <c r="B55" s="290" t="s">
        <v>13</v>
      </c>
      <c r="C55" s="290"/>
      <c r="D55" s="290"/>
      <c r="E55" s="85" t="s">
        <v>15</v>
      </c>
      <c r="F55" s="87" t="s">
        <v>739</v>
      </c>
      <c r="G55" s="85" t="s">
        <v>12</v>
      </c>
      <c r="H55" s="85" t="s">
        <v>740</v>
      </c>
      <c r="I55" s="87" t="s">
        <v>741</v>
      </c>
      <c r="J55" s="63" t="s">
        <v>16</v>
      </c>
      <c r="K55" s="81"/>
      <c r="L55" s="101"/>
    </row>
    <row r="56" spans="1:12">
      <c r="A56" s="88"/>
      <c r="B56" s="291" t="s">
        <v>738</v>
      </c>
      <c r="C56" s="292"/>
      <c r="D56" s="293"/>
      <c r="E56" s="84">
        <v>1</v>
      </c>
      <c r="F56" s="84">
        <v>1.66</v>
      </c>
      <c r="G56" s="84">
        <f>J52</f>
        <v>12.3354</v>
      </c>
      <c r="H56" s="84">
        <v>10</v>
      </c>
      <c r="I56" s="84">
        <v>4</v>
      </c>
      <c r="J56" s="63">
        <f>E56*F56*G56*H56</f>
        <v>204.76764</v>
      </c>
      <c r="K56" s="81"/>
      <c r="L56" s="101"/>
    </row>
    <row r="57" spans="1:12">
      <c r="A57" s="88"/>
      <c r="B57" s="294" t="s">
        <v>41</v>
      </c>
      <c r="C57" s="294"/>
      <c r="D57" s="294"/>
      <c r="E57" s="294"/>
      <c r="F57" s="294"/>
      <c r="G57" s="294"/>
      <c r="H57" s="294"/>
      <c r="I57" s="294"/>
      <c r="J57" s="63">
        <f>SUM(J56:J56)</f>
        <v>204.76764</v>
      </c>
      <c r="K57" s="81"/>
      <c r="L57" s="101"/>
    </row>
    <row r="58" spans="1:12">
      <c r="A58" s="99"/>
      <c r="B58" s="79"/>
      <c r="C58" s="79"/>
      <c r="D58" s="79"/>
      <c r="E58" s="79"/>
      <c r="F58" s="79"/>
      <c r="G58" s="79"/>
      <c r="H58" s="79"/>
      <c r="I58" s="79"/>
      <c r="J58" s="80"/>
      <c r="K58" s="81"/>
      <c r="L58" s="101"/>
    </row>
    <row r="59" spans="1:12">
      <c r="A59" s="99" t="s">
        <v>8</v>
      </c>
      <c r="B59" s="306" t="s">
        <v>187</v>
      </c>
      <c r="C59" s="307"/>
      <c r="D59" s="307"/>
      <c r="E59" s="307"/>
      <c r="F59" s="307"/>
      <c r="G59" s="307"/>
      <c r="H59" s="307"/>
      <c r="I59" s="308"/>
      <c r="J59" s="109"/>
      <c r="K59" s="81"/>
      <c r="L59" s="101"/>
    </row>
    <row r="60" spans="1:12">
      <c r="A60" s="78" t="s">
        <v>9</v>
      </c>
      <c r="B60" s="309" t="s">
        <v>641</v>
      </c>
      <c r="C60" s="310"/>
      <c r="D60" s="310"/>
      <c r="E60" s="310"/>
      <c r="F60" s="310"/>
      <c r="G60" s="310"/>
      <c r="H60" s="310"/>
      <c r="I60" s="311"/>
      <c r="J60" s="63" t="s">
        <v>12</v>
      </c>
      <c r="K60" s="63">
        <f>J63</f>
        <v>5.25</v>
      </c>
      <c r="L60" s="101"/>
    </row>
    <row r="61" spans="1:12" ht="31.5" customHeight="1">
      <c r="A61" s="88"/>
      <c r="B61" s="290" t="s">
        <v>13</v>
      </c>
      <c r="C61" s="290"/>
      <c r="D61" s="290"/>
      <c r="E61" s="85" t="s">
        <v>15</v>
      </c>
      <c r="F61" s="87" t="s">
        <v>37</v>
      </c>
      <c r="G61" s="85" t="s">
        <v>38</v>
      </c>
      <c r="H61" s="87" t="s">
        <v>39</v>
      </c>
      <c r="I61" s="87" t="s">
        <v>40</v>
      </c>
      <c r="J61" s="63" t="s">
        <v>16</v>
      </c>
      <c r="K61" s="81"/>
      <c r="L61" s="101"/>
    </row>
    <row r="62" spans="1:12" ht="27.75" customHeight="1">
      <c r="A62" s="88"/>
      <c r="B62" s="291" t="s">
        <v>581</v>
      </c>
      <c r="C62" s="292"/>
      <c r="D62" s="293"/>
      <c r="E62" s="84">
        <v>1</v>
      </c>
      <c r="F62" s="84">
        <v>0.5</v>
      </c>
      <c r="G62" s="84">
        <v>0.35</v>
      </c>
      <c r="H62" s="84">
        <v>30</v>
      </c>
      <c r="I62" s="84">
        <v>0</v>
      </c>
      <c r="J62" s="63">
        <f>(F62*G62*H62*E62)-I62</f>
        <v>5.25</v>
      </c>
      <c r="K62" s="81"/>
      <c r="L62" s="101"/>
    </row>
    <row r="63" spans="1:12">
      <c r="A63" s="88"/>
      <c r="B63" s="294" t="s">
        <v>41</v>
      </c>
      <c r="C63" s="294"/>
      <c r="D63" s="294"/>
      <c r="E63" s="294"/>
      <c r="F63" s="294"/>
      <c r="G63" s="294"/>
      <c r="H63" s="294"/>
      <c r="I63" s="294"/>
      <c r="J63" s="63">
        <f>SUM(J62:J62)</f>
        <v>5.25</v>
      </c>
      <c r="K63" s="81"/>
      <c r="L63" s="101"/>
    </row>
    <row r="64" spans="1:12">
      <c r="A64" s="99"/>
      <c r="B64" s="61"/>
      <c r="C64" s="61"/>
      <c r="D64" s="61"/>
      <c r="E64" s="61"/>
      <c r="F64" s="61"/>
      <c r="G64" s="61"/>
      <c r="H64" s="61"/>
      <c r="I64" s="61"/>
      <c r="J64" s="61"/>
      <c r="K64" s="62"/>
      <c r="L64" s="101"/>
    </row>
    <row r="65" spans="1:12" ht="21.75" customHeight="1">
      <c r="A65" s="88" t="s">
        <v>161</v>
      </c>
      <c r="B65" s="309" t="s">
        <v>181</v>
      </c>
      <c r="C65" s="310"/>
      <c r="D65" s="310"/>
      <c r="E65" s="310"/>
      <c r="F65" s="310"/>
      <c r="G65" s="310"/>
      <c r="H65" s="310"/>
      <c r="I65" s="311"/>
      <c r="J65" s="63" t="s">
        <v>12</v>
      </c>
      <c r="K65" s="63">
        <f>J68</f>
        <v>2.25</v>
      </c>
      <c r="L65" s="101"/>
    </row>
    <row r="66" spans="1:12">
      <c r="A66" s="88"/>
      <c r="B66" s="290" t="s">
        <v>13</v>
      </c>
      <c r="C66" s="290"/>
      <c r="D66" s="290"/>
      <c r="E66" s="85" t="s">
        <v>15</v>
      </c>
      <c r="F66" s="87" t="s">
        <v>37</v>
      </c>
      <c r="G66" s="85" t="s">
        <v>38</v>
      </c>
      <c r="H66" s="87" t="s">
        <v>39</v>
      </c>
      <c r="I66" s="87" t="s">
        <v>40</v>
      </c>
      <c r="J66" s="63" t="s">
        <v>16</v>
      </c>
      <c r="K66" s="81"/>
      <c r="L66" s="101"/>
    </row>
    <row r="67" spans="1:12" ht="27" customHeight="1">
      <c r="A67" s="88"/>
      <c r="B67" s="291" t="s">
        <v>581</v>
      </c>
      <c r="C67" s="292"/>
      <c r="D67" s="293"/>
      <c r="E67" s="84">
        <v>1</v>
      </c>
      <c r="F67" s="84">
        <v>0.5</v>
      </c>
      <c r="G67" s="84">
        <v>0.15</v>
      </c>
      <c r="H67" s="84">
        <v>30</v>
      </c>
      <c r="I67" s="84">
        <v>0</v>
      </c>
      <c r="J67" s="63">
        <f>(F67*G67*H67*E67)-I67</f>
        <v>2.25</v>
      </c>
      <c r="K67" s="81"/>
      <c r="L67" s="101"/>
    </row>
    <row r="68" spans="1:12" ht="27" customHeight="1">
      <c r="A68" s="88"/>
      <c r="B68" s="294" t="s">
        <v>41</v>
      </c>
      <c r="C68" s="294"/>
      <c r="D68" s="294"/>
      <c r="E68" s="294"/>
      <c r="F68" s="294"/>
      <c r="G68" s="294"/>
      <c r="H68" s="294"/>
      <c r="I68" s="294"/>
      <c r="J68" s="63">
        <f>SUM(J67:J67)</f>
        <v>2.25</v>
      </c>
      <c r="K68" s="81"/>
      <c r="L68" s="101"/>
    </row>
    <row r="69" spans="1:12">
      <c r="A69" s="88"/>
      <c r="B69" s="79"/>
      <c r="C69" s="79"/>
      <c r="D69" s="79"/>
      <c r="E69" s="79"/>
      <c r="F69" s="79"/>
      <c r="G69" s="79"/>
      <c r="H69" s="79"/>
      <c r="I69" s="79"/>
      <c r="J69" s="80"/>
      <c r="K69" s="81"/>
      <c r="L69" s="101"/>
    </row>
    <row r="70" spans="1:12">
      <c r="A70" s="88"/>
      <c r="B70" s="79"/>
      <c r="C70" s="79"/>
      <c r="D70" s="79"/>
      <c r="E70" s="79"/>
      <c r="F70" s="79"/>
      <c r="G70" s="79"/>
      <c r="H70" s="79"/>
      <c r="I70" s="79"/>
      <c r="J70" s="80"/>
      <c r="K70" s="81"/>
      <c r="L70" s="101"/>
    </row>
    <row r="71" spans="1:12">
      <c r="A71" s="99" t="s">
        <v>10</v>
      </c>
      <c r="B71" s="105" t="s">
        <v>189</v>
      </c>
      <c r="C71" s="105"/>
      <c r="D71" s="105"/>
      <c r="E71" s="105"/>
      <c r="F71" s="105"/>
      <c r="G71" s="105"/>
      <c r="H71" s="105"/>
      <c r="I71" s="105"/>
      <c r="J71" s="105"/>
      <c r="K71" s="105"/>
      <c r="L71" s="105"/>
    </row>
    <row r="72" spans="1:12" ht="25.5" customHeight="1">
      <c r="A72" s="78" t="s">
        <v>11</v>
      </c>
      <c r="B72" s="303" t="str">
        <f>'ORÇAMENTO CENTRO FORM PROF'!D22</f>
        <v>CONCRETO MAGRO PARA LASTRO, TRAÇO 1:4,5:4,5 (EM MASSA SECA DE CIMENTO/ AREIA MÉDIA/ BRITA 1) - PREPARO MECÂNICO COM BETONEIRA 400 L. AF_05/2021</v>
      </c>
      <c r="C72" s="304"/>
      <c r="D72" s="304"/>
      <c r="E72" s="304"/>
      <c r="F72" s="304"/>
      <c r="G72" s="304"/>
      <c r="H72" s="304"/>
      <c r="I72" s="305"/>
      <c r="J72" s="63" t="s">
        <v>7</v>
      </c>
      <c r="K72" s="63" t="s">
        <v>7</v>
      </c>
      <c r="L72" s="105"/>
    </row>
    <row r="73" spans="1:12">
      <c r="A73" s="88"/>
      <c r="B73" s="290" t="s">
        <v>13</v>
      </c>
      <c r="C73" s="290"/>
      <c r="D73" s="290"/>
      <c r="E73" s="85" t="s">
        <v>15</v>
      </c>
      <c r="F73" s="87" t="s">
        <v>37</v>
      </c>
      <c r="G73" s="85" t="s">
        <v>38</v>
      </c>
      <c r="H73" s="87" t="s">
        <v>39</v>
      </c>
      <c r="I73" s="87" t="s">
        <v>40</v>
      </c>
      <c r="J73" s="63" t="s">
        <v>16</v>
      </c>
      <c r="K73" s="81"/>
      <c r="L73" s="105"/>
    </row>
    <row r="74" spans="1:12" ht="24.75" customHeight="1">
      <c r="A74" s="88"/>
      <c r="B74" s="291" t="s">
        <v>582</v>
      </c>
      <c r="C74" s="292"/>
      <c r="D74" s="293"/>
      <c r="E74" s="84">
        <v>1</v>
      </c>
      <c r="F74" s="84">
        <v>0.1</v>
      </c>
      <c r="G74" s="84">
        <v>0.35</v>
      </c>
      <c r="H74" s="84">
        <v>30</v>
      </c>
      <c r="I74" s="84">
        <v>0</v>
      </c>
      <c r="J74" s="63">
        <f>(F74*G74*H74*E74)-I74</f>
        <v>1.0499999999999998</v>
      </c>
      <c r="K74" s="81"/>
      <c r="L74" s="105"/>
    </row>
    <row r="75" spans="1:12">
      <c r="A75" s="88"/>
      <c r="B75" s="294" t="s">
        <v>41</v>
      </c>
      <c r="C75" s="294"/>
      <c r="D75" s="294"/>
      <c r="E75" s="294"/>
      <c r="F75" s="294"/>
      <c r="G75" s="294"/>
      <c r="H75" s="294"/>
      <c r="I75" s="294"/>
      <c r="J75" s="63">
        <f>SUM(J74:J74)</f>
        <v>1.0499999999999998</v>
      </c>
      <c r="K75" s="81"/>
      <c r="L75" s="105"/>
    </row>
    <row r="76" spans="1:12">
      <c r="A76" s="99"/>
      <c r="B76" s="105"/>
      <c r="C76" s="105"/>
      <c r="D76" s="105"/>
      <c r="E76" s="105"/>
      <c r="F76" s="105"/>
      <c r="G76" s="105"/>
      <c r="H76" s="105"/>
      <c r="I76" s="105"/>
      <c r="J76" s="105"/>
      <c r="K76" s="105"/>
      <c r="L76" s="105"/>
    </row>
    <row r="77" spans="1:12" ht="27.75" customHeight="1">
      <c r="A77" s="93" t="s">
        <v>21</v>
      </c>
      <c r="B77" s="289" t="str">
        <f>'ORÇAMENTO CENTRO FORM PROF'!D23</f>
        <v>ALVENARIA DE EMBASAMENTO COM BLOCO ESTRUTURAL DE CERÂMICA, DE 14X19X29CM E ARGAMASSA DE ASSENTAMENTO COM PREPARO EM BETONEIRA. AF_05/2020</v>
      </c>
      <c r="C77" s="289"/>
      <c r="D77" s="289"/>
      <c r="E77" s="289"/>
      <c r="F77" s="289"/>
      <c r="G77" s="289"/>
      <c r="H77" s="289"/>
      <c r="I77" s="289"/>
      <c r="J77" s="289"/>
      <c r="K77" s="104" t="s">
        <v>7</v>
      </c>
      <c r="L77" s="101"/>
    </row>
    <row r="78" spans="1:12">
      <c r="A78" s="99"/>
      <c r="B78" s="283" t="s">
        <v>13</v>
      </c>
      <c r="C78" s="283"/>
      <c r="D78" s="283"/>
      <c r="E78" s="56" t="s">
        <v>3</v>
      </c>
      <c r="F78" s="91" t="s">
        <v>37</v>
      </c>
      <c r="G78" s="56" t="s">
        <v>38</v>
      </c>
      <c r="H78" s="91" t="s">
        <v>39</v>
      </c>
      <c r="I78" s="91"/>
      <c r="J78" s="91" t="s">
        <v>40</v>
      </c>
      <c r="K78" s="91" t="s">
        <v>16</v>
      </c>
      <c r="L78" s="107"/>
    </row>
    <row r="79" spans="1:12" ht="72.75" customHeight="1">
      <c r="A79" s="99"/>
      <c r="B79" s="291" t="s">
        <v>329</v>
      </c>
      <c r="C79" s="292"/>
      <c r="D79" s="293"/>
      <c r="E79" s="84">
        <v>1</v>
      </c>
      <c r="F79" s="84">
        <v>0.5</v>
      </c>
      <c r="G79" s="84">
        <v>0</v>
      </c>
      <c r="H79" s="84">
        <v>30</v>
      </c>
      <c r="I79" s="84">
        <v>0</v>
      </c>
      <c r="J79" s="63">
        <v>0</v>
      </c>
      <c r="K79" s="63">
        <f>F79*H79</f>
        <v>15</v>
      </c>
      <c r="L79" s="101"/>
    </row>
    <row r="80" spans="1:12" ht="33.75" customHeight="1">
      <c r="A80" s="99"/>
      <c r="B80" s="285" t="s">
        <v>41</v>
      </c>
      <c r="C80" s="285"/>
      <c r="D80" s="285"/>
      <c r="E80" s="285"/>
      <c r="F80" s="285"/>
      <c r="G80" s="285"/>
      <c r="H80" s="285"/>
      <c r="I80" s="285"/>
      <c r="J80" s="285"/>
      <c r="K80" s="60">
        <f>K79</f>
        <v>15</v>
      </c>
      <c r="L80" s="101"/>
    </row>
    <row r="81" spans="1:12" ht="33.75" customHeight="1">
      <c r="A81" s="99"/>
      <c r="B81" s="61"/>
      <c r="C81" s="61"/>
      <c r="D81" s="61"/>
      <c r="E81" s="61"/>
      <c r="F81" s="61"/>
      <c r="G81" s="61"/>
      <c r="H81" s="61"/>
      <c r="I81" s="61"/>
      <c r="J81" s="61"/>
      <c r="K81" s="62"/>
      <c r="L81" s="101"/>
    </row>
    <row r="82" spans="1:12" ht="33.75" customHeight="1">
      <c r="A82" s="93" t="s">
        <v>330</v>
      </c>
      <c r="B82" s="289" t="str">
        <f>'ORÇAMENTO CENTRO FORM PROF'!D24</f>
        <v>IMPERMEABILIZAÇÃO DE SUPERFÍCIE COM EMULSÃO ASFÁLTICA, 2 DEMÃOS AF_06/2018</v>
      </c>
      <c r="C82" s="289"/>
      <c r="D82" s="289"/>
      <c r="E82" s="289"/>
      <c r="F82" s="289"/>
      <c r="G82" s="289"/>
      <c r="H82" s="289"/>
      <c r="I82" s="289"/>
      <c r="J82" s="289"/>
      <c r="K82" s="104" t="s">
        <v>7</v>
      </c>
      <c r="L82" s="101"/>
    </row>
    <row r="83" spans="1:12" ht="33.75" customHeight="1">
      <c r="A83" s="99"/>
      <c r="B83" s="283" t="s">
        <v>13</v>
      </c>
      <c r="C83" s="283"/>
      <c r="D83" s="283"/>
      <c r="E83" s="56" t="s">
        <v>3</v>
      </c>
      <c r="F83" s="91" t="s">
        <v>37</v>
      </c>
      <c r="G83" s="56" t="s">
        <v>38</v>
      </c>
      <c r="H83" s="91" t="s">
        <v>39</v>
      </c>
      <c r="I83" s="91"/>
      <c r="J83" s="91" t="s">
        <v>40</v>
      </c>
      <c r="K83" s="57" t="s">
        <v>16</v>
      </c>
      <c r="L83" s="101"/>
    </row>
    <row r="84" spans="1:12" ht="33.75" customHeight="1">
      <c r="A84" s="99"/>
      <c r="B84" s="291" t="s">
        <v>583</v>
      </c>
      <c r="C84" s="292"/>
      <c r="D84" s="293"/>
      <c r="E84" s="84">
        <v>1</v>
      </c>
      <c r="F84" s="84">
        <v>1</v>
      </c>
      <c r="G84" s="84">
        <v>0.2</v>
      </c>
      <c r="H84" s="84">
        <v>22.56</v>
      </c>
      <c r="I84" s="84">
        <v>0</v>
      </c>
      <c r="J84" s="63"/>
      <c r="K84" s="59">
        <f>(F84+G84)*H84</f>
        <v>27.071999999999999</v>
      </c>
      <c r="L84" s="101"/>
    </row>
    <row r="85" spans="1:12" ht="33.75" customHeight="1">
      <c r="A85" s="99"/>
      <c r="B85" s="285" t="s">
        <v>41</v>
      </c>
      <c r="C85" s="285"/>
      <c r="D85" s="285"/>
      <c r="E85" s="285"/>
      <c r="F85" s="285"/>
      <c r="G85" s="285"/>
      <c r="H85" s="285"/>
      <c r="I85" s="285"/>
      <c r="J85" s="285"/>
      <c r="K85" s="60">
        <f>K84</f>
        <v>27.071999999999999</v>
      </c>
      <c r="L85" s="101"/>
    </row>
    <row r="86" spans="1:12" ht="33.75" customHeight="1">
      <c r="A86" s="99"/>
      <c r="B86" s="61"/>
      <c r="C86" s="61"/>
      <c r="D86" s="61"/>
      <c r="E86" s="61"/>
      <c r="F86" s="61"/>
      <c r="G86" s="61"/>
      <c r="H86" s="61"/>
      <c r="I86" s="61"/>
      <c r="J86" s="61"/>
      <c r="K86" s="62"/>
      <c r="L86" s="101"/>
    </row>
    <row r="87" spans="1:12" ht="21.75" customHeight="1">
      <c r="A87" s="93" t="s">
        <v>742</v>
      </c>
      <c r="B87" s="289" t="str">
        <f>'ORÇAMENTO CENTRO FORM PROF'!D25</f>
        <v>ESCAVAÇÃO MANUAL PARA BLOCO DE COROAMENTO OU SAPATA, COM PREVISÃO DE FÔRMA. AF_06/2017</v>
      </c>
      <c r="C87" s="289"/>
      <c r="D87" s="289"/>
      <c r="E87" s="289"/>
      <c r="F87" s="289"/>
      <c r="G87" s="289"/>
      <c r="H87" s="289"/>
      <c r="I87" s="289"/>
      <c r="J87" s="289"/>
      <c r="K87" s="104" t="s">
        <v>12</v>
      </c>
      <c r="L87" s="101"/>
    </row>
    <row r="88" spans="1:12" ht="33.75" customHeight="1">
      <c r="A88" s="93"/>
      <c r="B88" s="283" t="s">
        <v>13</v>
      </c>
      <c r="C88" s="283"/>
      <c r="D88" s="283"/>
      <c r="E88" s="56" t="s">
        <v>3</v>
      </c>
      <c r="F88" s="56" t="s">
        <v>38</v>
      </c>
      <c r="G88" s="56" t="s">
        <v>568</v>
      </c>
      <c r="H88" s="91" t="s">
        <v>37</v>
      </c>
      <c r="I88" s="91"/>
      <c r="J88" s="91" t="s">
        <v>40</v>
      </c>
      <c r="K88" s="57" t="s">
        <v>16</v>
      </c>
      <c r="L88" s="101"/>
    </row>
    <row r="89" spans="1:12" ht="33.75" customHeight="1">
      <c r="A89" s="99"/>
      <c r="B89" s="284" t="s">
        <v>567</v>
      </c>
      <c r="C89" s="284"/>
      <c r="D89" s="284"/>
      <c r="E89" s="58">
        <v>10</v>
      </c>
      <c r="F89" s="58">
        <v>1</v>
      </c>
      <c r="G89" s="58">
        <v>1</v>
      </c>
      <c r="H89" s="58">
        <v>0.6</v>
      </c>
      <c r="I89" s="58"/>
      <c r="J89" s="58"/>
      <c r="K89" s="59">
        <f>H89*E89*G89*F89</f>
        <v>6</v>
      </c>
      <c r="L89" s="101"/>
    </row>
    <row r="90" spans="1:12" ht="33.75" customHeight="1">
      <c r="A90" s="93"/>
      <c r="B90" s="285" t="s">
        <v>41</v>
      </c>
      <c r="C90" s="285"/>
      <c r="D90" s="285"/>
      <c r="E90" s="285"/>
      <c r="F90" s="285"/>
      <c r="G90" s="285"/>
      <c r="H90" s="285"/>
      <c r="I90" s="285"/>
      <c r="J90" s="285"/>
      <c r="K90" s="59">
        <f>SUM(K89:K89)</f>
        <v>6</v>
      </c>
      <c r="L90" s="101"/>
    </row>
    <row r="91" spans="1:12" ht="33.75" customHeight="1">
      <c r="A91" s="99"/>
      <c r="B91" s="61"/>
      <c r="C91" s="61"/>
      <c r="D91" s="61"/>
      <c r="E91" s="61"/>
      <c r="F91" s="61"/>
      <c r="G91" s="61"/>
      <c r="H91" s="61"/>
      <c r="I91" s="61"/>
      <c r="J91" s="61"/>
      <c r="K91" s="62"/>
      <c r="L91" s="101"/>
    </row>
    <row r="92" spans="1:12" ht="33.75" customHeight="1">
      <c r="A92" s="93" t="s">
        <v>743</v>
      </c>
      <c r="B92" s="289" t="str">
        <f>'ORÇAMENTO CENTRO FORM PROF'!D26</f>
        <v>CONCRETAGEM DE SAPATAS, FCK 30 MPA, COM USO DE JERICA  LANÇAMENTO, ADENSAMENTO E ACABAMENTO. AF_06/2017</v>
      </c>
      <c r="C92" s="289"/>
      <c r="D92" s="289"/>
      <c r="E92" s="289"/>
      <c r="F92" s="289"/>
      <c r="G92" s="289"/>
      <c r="H92" s="289"/>
      <c r="I92" s="289"/>
      <c r="J92" s="289"/>
      <c r="K92" s="104" t="s">
        <v>12</v>
      </c>
      <c r="L92" s="101"/>
    </row>
    <row r="93" spans="1:12" ht="33.75" customHeight="1">
      <c r="A93" s="93"/>
      <c r="B93" s="283" t="s">
        <v>13</v>
      </c>
      <c r="C93" s="283"/>
      <c r="D93" s="283"/>
      <c r="E93" s="56" t="s">
        <v>3</v>
      </c>
      <c r="F93" s="56" t="s">
        <v>38</v>
      </c>
      <c r="G93" s="56" t="s">
        <v>568</v>
      </c>
      <c r="H93" s="91" t="s">
        <v>37</v>
      </c>
      <c r="I93" s="91"/>
      <c r="J93" s="91" t="s">
        <v>40</v>
      </c>
      <c r="K93" s="57" t="s">
        <v>16</v>
      </c>
      <c r="L93" s="101"/>
    </row>
    <row r="94" spans="1:12" ht="33.75" customHeight="1">
      <c r="A94" s="99"/>
      <c r="B94" s="284" t="s">
        <v>567</v>
      </c>
      <c r="C94" s="284"/>
      <c r="D94" s="284"/>
      <c r="E94" s="58">
        <v>10</v>
      </c>
      <c r="F94" s="58">
        <v>1</v>
      </c>
      <c r="G94" s="58">
        <v>1</v>
      </c>
      <c r="H94" s="58">
        <v>0.6</v>
      </c>
      <c r="I94" s="58"/>
      <c r="J94" s="58"/>
      <c r="K94" s="59">
        <f>H94*E94</f>
        <v>6</v>
      </c>
      <c r="L94" s="101"/>
    </row>
    <row r="95" spans="1:12" ht="33.75" customHeight="1">
      <c r="A95" s="93"/>
      <c r="B95" s="285" t="s">
        <v>41</v>
      </c>
      <c r="C95" s="285"/>
      <c r="D95" s="285"/>
      <c r="E95" s="285"/>
      <c r="F95" s="285"/>
      <c r="G95" s="285"/>
      <c r="H95" s="285"/>
      <c r="I95" s="285"/>
      <c r="J95" s="285"/>
      <c r="K95" s="59">
        <f>SUM(K94:K94)</f>
        <v>6</v>
      </c>
      <c r="L95" s="101"/>
    </row>
    <row r="96" spans="1:12" ht="33.75" customHeight="1">
      <c r="A96" s="93"/>
      <c r="B96" s="61"/>
      <c r="C96" s="61"/>
      <c r="D96" s="61"/>
      <c r="E96" s="61"/>
      <c r="F96" s="61"/>
      <c r="G96" s="61"/>
      <c r="H96" s="61"/>
      <c r="I96" s="61"/>
      <c r="J96" s="61"/>
      <c r="K96" s="106"/>
      <c r="L96" s="101"/>
    </row>
    <row r="97" spans="1:12" ht="33.75" customHeight="1">
      <c r="A97" s="93" t="s">
        <v>744</v>
      </c>
      <c r="B97" s="289" t="str">
        <f>'ORÇAMENTO CENTRO FORM PROF'!D27</f>
        <v>ARMAÇÃO DE BLOCO, VIGA BALDRAME OU SAPATA UTILIZANDO AÇO CA-50 DE 10 MM - MONTAGEM. AF_06/2017</v>
      </c>
      <c r="C97" s="289"/>
      <c r="D97" s="289"/>
      <c r="E97" s="289"/>
      <c r="F97" s="289"/>
      <c r="G97" s="289"/>
      <c r="H97" s="289"/>
      <c r="I97" s="289"/>
      <c r="J97" s="289"/>
      <c r="K97" s="104" t="s">
        <v>92</v>
      </c>
      <c r="L97" s="101"/>
    </row>
    <row r="98" spans="1:12" ht="45" customHeight="1">
      <c r="A98" s="93"/>
      <c r="B98" s="283" t="s">
        <v>13</v>
      </c>
      <c r="C98" s="283"/>
      <c r="D98" s="283"/>
      <c r="E98" s="170" t="s">
        <v>587</v>
      </c>
      <c r="F98" s="170" t="s">
        <v>569</v>
      </c>
      <c r="G98" s="56" t="s">
        <v>568</v>
      </c>
      <c r="H98" s="91" t="s">
        <v>37</v>
      </c>
      <c r="I98" s="91"/>
      <c r="J98" s="91" t="s">
        <v>40</v>
      </c>
      <c r="K98" s="57" t="s">
        <v>16</v>
      </c>
      <c r="L98" s="101"/>
    </row>
    <row r="99" spans="1:12" ht="33.75" customHeight="1">
      <c r="A99" s="99"/>
      <c r="B99" s="284" t="s">
        <v>567</v>
      </c>
      <c r="C99" s="284"/>
      <c r="D99" s="284"/>
      <c r="E99" s="58">
        <v>120</v>
      </c>
      <c r="F99" s="171">
        <v>0.61699999999999999</v>
      </c>
      <c r="G99" s="58">
        <v>1</v>
      </c>
      <c r="H99" s="58"/>
      <c r="I99" s="58"/>
      <c r="J99" s="58"/>
      <c r="K99" s="59">
        <f>G99*F99*E99</f>
        <v>74.039999999999992</v>
      </c>
      <c r="L99" s="101"/>
    </row>
    <row r="100" spans="1:12" ht="33.75" customHeight="1">
      <c r="A100" s="93"/>
      <c r="B100" s="285" t="s">
        <v>41</v>
      </c>
      <c r="C100" s="285"/>
      <c r="D100" s="285"/>
      <c r="E100" s="285"/>
      <c r="F100" s="285"/>
      <c r="G100" s="285"/>
      <c r="H100" s="285"/>
      <c r="I100" s="285"/>
      <c r="J100" s="285"/>
      <c r="K100" s="59">
        <f>SUM(K99:K99)</f>
        <v>74.039999999999992</v>
      </c>
      <c r="L100" s="101"/>
    </row>
    <row r="101" spans="1:12" ht="33.75" customHeight="1">
      <c r="A101" s="93"/>
      <c r="B101" s="61"/>
      <c r="C101" s="61"/>
      <c r="D101" s="61"/>
      <c r="E101" s="61"/>
      <c r="F101" s="61"/>
      <c r="G101" s="61"/>
      <c r="H101" s="61"/>
      <c r="I101" s="61"/>
      <c r="J101" s="61"/>
      <c r="K101" s="106"/>
      <c r="L101" s="101"/>
    </row>
    <row r="102" spans="1:12" ht="33.75" customHeight="1">
      <c r="A102" s="93" t="s">
        <v>852</v>
      </c>
      <c r="B102" s="289" t="str">
        <f>'ORÇAMENTO CENTRO FORM PROF'!D28</f>
        <v>FABRICAÇÃO, MONTAGEM E DESMONTAGEM DE FÔRMA PARA SAPATA, EM MADEIRA SERRADA, E=25 MM, 4 UTILIZAÇÕES. AF_06/2017</v>
      </c>
      <c r="C102" s="289"/>
      <c r="D102" s="289"/>
      <c r="E102" s="289"/>
      <c r="F102" s="289"/>
      <c r="G102" s="289"/>
      <c r="H102" s="289"/>
      <c r="I102" s="289"/>
      <c r="J102" s="289"/>
      <c r="K102" s="104" t="s">
        <v>92</v>
      </c>
      <c r="L102" s="101"/>
    </row>
    <row r="103" spans="1:12" ht="33.75" customHeight="1">
      <c r="A103" s="93"/>
      <c r="B103" s="283" t="s">
        <v>13</v>
      </c>
      <c r="C103" s="283"/>
      <c r="D103" s="283"/>
      <c r="E103" s="170" t="s">
        <v>587</v>
      </c>
      <c r="F103" s="170" t="s">
        <v>569</v>
      </c>
      <c r="G103" s="56" t="s">
        <v>568</v>
      </c>
      <c r="H103" s="91" t="s">
        <v>37</v>
      </c>
      <c r="I103" s="91"/>
      <c r="J103" s="91" t="s">
        <v>40</v>
      </c>
      <c r="K103" s="57" t="s">
        <v>16</v>
      </c>
      <c r="L103" s="101"/>
    </row>
    <row r="104" spans="1:12" ht="33.75" customHeight="1">
      <c r="A104" s="99"/>
      <c r="B104" s="284" t="s">
        <v>853</v>
      </c>
      <c r="C104" s="284"/>
      <c r="D104" s="284"/>
      <c r="E104" s="58">
        <v>10</v>
      </c>
      <c r="F104" s="171"/>
      <c r="G104" s="58">
        <v>1</v>
      </c>
      <c r="H104" s="58">
        <v>0.6</v>
      </c>
      <c r="I104" s="58"/>
      <c r="J104" s="58"/>
      <c r="K104" s="59">
        <f>H104*G104*E104</f>
        <v>6</v>
      </c>
      <c r="L104" s="101"/>
    </row>
    <row r="105" spans="1:12" ht="33.75" customHeight="1">
      <c r="A105" s="93"/>
      <c r="B105" s="285" t="s">
        <v>41</v>
      </c>
      <c r="C105" s="285"/>
      <c r="D105" s="285"/>
      <c r="E105" s="285"/>
      <c r="F105" s="285"/>
      <c r="G105" s="285"/>
      <c r="H105" s="285"/>
      <c r="I105" s="285"/>
      <c r="J105" s="285"/>
      <c r="K105" s="59">
        <f>SUM(K104:K104)</f>
        <v>6</v>
      </c>
      <c r="L105" s="101"/>
    </row>
    <row r="106" spans="1:12" ht="33.75" customHeight="1">
      <c r="A106" s="93"/>
      <c r="B106" s="61"/>
      <c r="C106" s="61"/>
      <c r="D106" s="61"/>
      <c r="E106" s="61"/>
      <c r="F106" s="61"/>
      <c r="G106" s="61"/>
      <c r="H106" s="61"/>
      <c r="I106" s="61"/>
      <c r="J106" s="61"/>
      <c r="K106" s="106"/>
      <c r="L106" s="101"/>
    </row>
    <row r="107" spans="1:12" ht="24" customHeight="1">
      <c r="A107" s="99" t="s">
        <v>43</v>
      </c>
      <c r="B107" s="105" t="s">
        <v>544</v>
      </c>
      <c r="C107" s="105"/>
      <c r="D107" s="105"/>
      <c r="E107" s="105"/>
      <c r="F107" s="105"/>
      <c r="G107" s="105"/>
      <c r="H107" s="105"/>
      <c r="I107" s="105"/>
      <c r="J107" s="105"/>
      <c r="K107" s="105"/>
      <c r="L107" s="101"/>
    </row>
    <row r="108" spans="1:12" ht="33.75" customHeight="1">
      <c r="A108" s="93" t="s">
        <v>22</v>
      </c>
      <c r="B108" s="289" t="str">
        <f>'ORÇAMENTO CENTRO FORM PROF'!D30</f>
        <v>ARMAÇÃO DE PILAR OU VIGA DE UMA ESTRUTURA CONVENCIONAL DE CONCRETO ARMADO EM UM EDIFÍCIO DE MÚLTIPLOS PAVIMENTOS UTILIZANDO AÇO CA-50 DE 12,5 MM - MONTAGEM. AF_12/2015</v>
      </c>
      <c r="C108" s="289"/>
      <c r="D108" s="289"/>
      <c r="E108" s="289"/>
      <c r="F108" s="289"/>
      <c r="G108" s="289"/>
      <c r="H108" s="289"/>
      <c r="I108" s="289"/>
      <c r="J108" s="289"/>
      <c r="K108" s="104" t="s">
        <v>92</v>
      </c>
      <c r="L108" s="101"/>
    </row>
    <row r="109" spans="1:12" ht="39" customHeight="1">
      <c r="A109" s="93"/>
      <c r="B109" s="283" t="s">
        <v>13</v>
      </c>
      <c r="C109" s="283"/>
      <c r="D109" s="283"/>
      <c r="E109" s="170" t="s">
        <v>587</v>
      </c>
      <c r="F109" s="170" t="s">
        <v>569</v>
      </c>
      <c r="G109" s="56" t="s">
        <v>568</v>
      </c>
      <c r="H109" s="91" t="s">
        <v>37</v>
      </c>
      <c r="I109" s="91"/>
      <c r="J109" s="91" t="s">
        <v>40</v>
      </c>
      <c r="K109" s="57" t="s">
        <v>16</v>
      </c>
      <c r="L109" s="101"/>
    </row>
    <row r="110" spans="1:12" ht="33.75" customHeight="1">
      <c r="A110" s="99"/>
      <c r="B110" s="284" t="s">
        <v>570</v>
      </c>
      <c r="C110" s="284"/>
      <c r="D110" s="284"/>
      <c r="E110" s="58">
        <v>60</v>
      </c>
      <c r="F110" s="171">
        <v>0.96299999999999997</v>
      </c>
      <c r="G110" s="58"/>
      <c r="H110" s="58">
        <v>6.5</v>
      </c>
      <c r="I110" s="58"/>
      <c r="J110" s="58"/>
      <c r="K110" s="59">
        <f>E110*F110*H110</f>
        <v>375.57</v>
      </c>
      <c r="L110" s="101"/>
    </row>
    <row r="111" spans="1:12" ht="33.75" customHeight="1">
      <c r="A111" s="93"/>
      <c r="B111" s="285" t="s">
        <v>41</v>
      </c>
      <c r="C111" s="285"/>
      <c r="D111" s="285"/>
      <c r="E111" s="285"/>
      <c r="F111" s="285"/>
      <c r="G111" s="285"/>
      <c r="H111" s="285"/>
      <c r="I111" s="285"/>
      <c r="J111" s="285"/>
      <c r="K111" s="59">
        <f>SUM(K110:K110)</f>
        <v>375.57</v>
      </c>
      <c r="L111" s="101"/>
    </row>
    <row r="112" spans="1:12" ht="33.75" customHeight="1">
      <c r="A112" s="93"/>
      <c r="B112" s="61"/>
      <c r="C112" s="61"/>
      <c r="D112" s="61"/>
      <c r="E112" s="61"/>
      <c r="F112" s="61"/>
      <c r="G112" s="61"/>
      <c r="H112" s="61"/>
      <c r="I112" s="61"/>
      <c r="J112" s="61"/>
      <c r="K112" s="106"/>
      <c r="L112" s="101"/>
    </row>
    <row r="113" spans="1:12" ht="33.75" customHeight="1">
      <c r="A113" s="93" t="s">
        <v>546</v>
      </c>
      <c r="B113" s="289" t="str">
        <f>'ORÇAMENTO CENTRO FORM PROF'!D31</f>
        <v>CONCRETAGEM DE PILARES, FCK = 25 MPA, COM USO DE BOMBA - LANÇAMENTO, ADENSAMENTO E ACABAMENTO. AF_02/2022</v>
      </c>
      <c r="C113" s="289"/>
      <c r="D113" s="289"/>
      <c r="E113" s="289"/>
      <c r="F113" s="289"/>
      <c r="G113" s="289"/>
      <c r="H113" s="289"/>
      <c r="I113" s="289"/>
      <c r="J113" s="289"/>
      <c r="K113" s="104" t="s">
        <v>92</v>
      </c>
      <c r="L113" s="101"/>
    </row>
    <row r="114" spans="1:12" ht="33.75" customHeight="1">
      <c r="A114" s="93"/>
      <c r="B114" s="283" t="s">
        <v>13</v>
      </c>
      <c r="C114" s="283"/>
      <c r="D114" s="283"/>
      <c r="E114" s="56" t="s">
        <v>3</v>
      </c>
      <c r="F114" s="170" t="s">
        <v>38</v>
      </c>
      <c r="G114" s="56" t="s">
        <v>568</v>
      </c>
      <c r="H114" s="91" t="s">
        <v>37</v>
      </c>
      <c r="I114" s="91"/>
      <c r="J114" s="91" t="s">
        <v>40</v>
      </c>
      <c r="K114" s="57" t="s">
        <v>16</v>
      </c>
      <c r="L114" s="101"/>
    </row>
    <row r="115" spans="1:12" ht="33.75" customHeight="1">
      <c r="A115" s="99"/>
      <c r="B115" s="284" t="s">
        <v>570</v>
      </c>
      <c r="C115" s="284"/>
      <c r="D115" s="284"/>
      <c r="E115" s="58">
        <v>10</v>
      </c>
      <c r="F115" s="58">
        <v>0.3</v>
      </c>
      <c r="G115" s="58">
        <v>0.3</v>
      </c>
      <c r="H115" s="58">
        <v>6.5</v>
      </c>
      <c r="I115" s="58"/>
      <c r="J115" s="58"/>
      <c r="K115" s="59">
        <f>E115*F115*H115*G115</f>
        <v>5.85</v>
      </c>
      <c r="L115" s="101"/>
    </row>
    <row r="116" spans="1:12" ht="33.75" customHeight="1">
      <c r="A116" s="93"/>
      <c r="B116" s="285" t="s">
        <v>41</v>
      </c>
      <c r="C116" s="285"/>
      <c r="D116" s="285"/>
      <c r="E116" s="285"/>
      <c r="F116" s="285"/>
      <c r="G116" s="285"/>
      <c r="H116" s="285"/>
      <c r="I116" s="285"/>
      <c r="J116" s="285"/>
      <c r="K116" s="59">
        <f>SUM(K115:K115)</f>
        <v>5.85</v>
      </c>
      <c r="L116" s="101"/>
    </row>
    <row r="117" spans="1:12" ht="33.75" customHeight="1">
      <c r="A117" s="93"/>
      <c r="B117" s="61"/>
      <c r="C117" s="61"/>
      <c r="D117" s="61"/>
      <c r="E117" s="61"/>
      <c r="F117" s="61"/>
      <c r="G117" s="61"/>
      <c r="H117" s="61"/>
      <c r="I117" s="61"/>
      <c r="J117" s="61"/>
      <c r="K117" s="106"/>
      <c r="L117" s="101"/>
    </row>
    <row r="118" spans="1:12" ht="33.75" customHeight="1">
      <c r="A118" s="93" t="s">
        <v>855</v>
      </c>
      <c r="B118" s="289" t="str">
        <f>'ORÇAMENTO CENTRO FORM PROF'!D32</f>
        <v>MONTAGEM E DESMONTAGEM DE FÔRMA DE PILARES RETANGULARES E ESTRUTURAS SIMILARES, PÉ-DIREITO SIMPLES, EM MADEIRA SERRADA, 4 UTILIZAÇÕES. AF_09/2020</v>
      </c>
      <c r="C118" s="289"/>
      <c r="D118" s="289"/>
      <c r="E118" s="289"/>
      <c r="F118" s="289"/>
      <c r="G118" s="289"/>
      <c r="H118" s="289"/>
      <c r="I118" s="289"/>
      <c r="J118" s="289"/>
      <c r="K118" s="104" t="s">
        <v>7</v>
      </c>
      <c r="L118" s="101"/>
    </row>
    <row r="119" spans="1:12" ht="33.75" customHeight="1">
      <c r="A119" s="93"/>
      <c r="B119" s="283" t="s">
        <v>13</v>
      </c>
      <c r="C119" s="283"/>
      <c r="D119" s="283"/>
      <c r="E119" s="56" t="s">
        <v>3</v>
      </c>
      <c r="F119" s="170" t="s">
        <v>38</v>
      </c>
      <c r="G119" s="56" t="s">
        <v>568</v>
      </c>
      <c r="H119" s="91" t="s">
        <v>37</v>
      </c>
      <c r="I119" s="91"/>
      <c r="J119" s="91" t="s">
        <v>40</v>
      </c>
      <c r="K119" s="57" t="s">
        <v>16</v>
      </c>
      <c r="L119" s="101"/>
    </row>
    <row r="120" spans="1:12" ht="33.75" customHeight="1">
      <c r="A120" s="99"/>
      <c r="B120" s="284" t="s">
        <v>856</v>
      </c>
      <c r="C120" s="284"/>
      <c r="D120" s="284"/>
      <c r="E120" s="58">
        <v>10</v>
      </c>
      <c r="F120" s="58"/>
      <c r="G120" s="58">
        <v>0.6</v>
      </c>
      <c r="H120" s="58">
        <v>6.5</v>
      </c>
      <c r="I120" s="58"/>
      <c r="J120" s="58"/>
      <c r="K120" s="59">
        <f>H120*G120*E120</f>
        <v>39</v>
      </c>
      <c r="L120" s="101"/>
    </row>
    <row r="121" spans="1:12" ht="33.75" customHeight="1">
      <c r="A121" s="93"/>
      <c r="B121" s="285" t="s">
        <v>41</v>
      </c>
      <c r="C121" s="285"/>
      <c r="D121" s="285"/>
      <c r="E121" s="285"/>
      <c r="F121" s="285"/>
      <c r="G121" s="285"/>
      <c r="H121" s="285"/>
      <c r="I121" s="285"/>
      <c r="J121" s="285"/>
      <c r="K121" s="59">
        <f>SUM(K120:K120)</f>
        <v>39</v>
      </c>
      <c r="L121" s="101"/>
    </row>
    <row r="122" spans="1:12">
      <c r="A122" s="99"/>
      <c r="B122" s="61"/>
      <c r="C122" s="61"/>
      <c r="D122" s="61"/>
      <c r="E122" s="61"/>
      <c r="F122" s="61"/>
      <c r="G122" s="61"/>
      <c r="H122" s="61"/>
      <c r="I122" s="61"/>
      <c r="J122" s="61"/>
      <c r="K122" s="62"/>
      <c r="L122" s="101"/>
    </row>
    <row r="123" spans="1:12">
      <c r="A123" s="99" t="s">
        <v>44</v>
      </c>
      <c r="B123" s="105" t="s">
        <v>164</v>
      </c>
      <c r="C123" s="61"/>
      <c r="D123" s="61"/>
      <c r="E123" s="61"/>
      <c r="F123" s="61"/>
      <c r="G123" s="61"/>
      <c r="H123" s="61"/>
      <c r="I123" s="61"/>
      <c r="J123" s="61"/>
      <c r="K123" s="62"/>
      <c r="L123" s="101"/>
    </row>
    <row r="124" spans="1:12" ht="41.25" customHeight="1">
      <c r="A124" s="93" t="s">
        <v>23</v>
      </c>
      <c r="B124" s="289" t="s">
        <v>196</v>
      </c>
      <c r="C124" s="289"/>
      <c r="D124" s="289"/>
      <c r="E124" s="289"/>
      <c r="F124" s="289"/>
      <c r="G124" s="289"/>
      <c r="H124" s="289"/>
      <c r="I124" s="289"/>
      <c r="J124" s="289"/>
      <c r="K124" s="104" t="s">
        <v>7</v>
      </c>
      <c r="L124" s="101"/>
    </row>
    <row r="125" spans="1:12">
      <c r="A125" s="99"/>
      <c r="B125" s="283" t="s">
        <v>13</v>
      </c>
      <c r="C125" s="283"/>
      <c r="D125" s="283"/>
      <c r="E125" s="56" t="s">
        <v>3</v>
      </c>
      <c r="F125" s="91" t="s">
        <v>37</v>
      </c>
      <c r="G125" s="56" t="s">
        <v>38</v>
      </c>
      <c r="H125" s="91" t="s">
        <v>39</v>
      </c>
      <c r="I125" s="91" t="s">
        <v>278</v>
      </c>
      <c r="J125" s="91" t="s">
        <v>16</v>
      </c>
      <c r="K125" s="93"/>
    </row>
    <row r="126" spans="1:12" ht="22.5" customHeight="1">
      <c r="A126" s="99"/>
      <c r="B126" s="291" t="s">
        <v>588</v>
      </c>
      <c r="C126" s="292"/>
      <c r="D126" s="293"/>
      <c r="E126" s="84">
        <v>1</v>
      </c>
      <c r="F126" s="84">
        <v>4</v>
      </c>
      <c r="G126" s="84"/>
      <c r="H126" s="84">
        <v>3</v>
      </c>
      <c r="I126" s="84">
        <v>0</v>
      </c>
      <c r="J126" s="63">
        <f>(F126*H126*E126)-I126</f>
        <v>12</v>
      </c>
      <c r="K126" s="93"/>
    </row>
    <row r="127" spans="1:12" ht="21.75" customHeight="1">
      <c r="A127" s="99"/>
      <c r="B127" s="291" t="s">
        <v>589</v>
      </c>
      <c r="C127" s="292"/>
      <c r="D127" s="293"/>
      <c r="E127" s="84">
        <v>1</v>
      </c>
      <c r="F127" s="84">
        <v>4</v>
      </c>
      <c r="G127" s="84"/>
      <c r="H127" s="84">
        <v>3</v>
      </c>
      <c r="I127" s="84">
        <v>0</v>
      </c>
      <c r="J127" s="63">
        <f t="shared" ref="J127:J131" si="1">(F127*H127*E127)-I127</f>
        <v>12</v>
      </c>
      <c r="K127" s="93"/>
    </row>
    <row r="128" spans="1:12" ht="21.75" customHeight="1">
      <c r="A128" s="99"/>
      <c r="B128" s="291" t="s">
        <v>590</v>
      </c>
      <c r="C128" s="292"/>
      <c r="D128" s="293"/>
      <c r="E128" s="84">
        <v>1</v>
      </c>
      <c r="F128" s="84">
        <v>4</v>
      </c>
      <c r="G128" s="84"/>
      <c r="H128" s="84">
        <v>5</v>
      </c>
      <c r="I128" s="84">
        <v>0</v>
      </c>
      <c r="J128" s="63">
        <f t="shared" si="1"/>
        <v>20</v>
      </c>
      <c r="K128" s="93"/>
    </row>
    <row r="129" spans="1:12" ht="21.75" customHeight="1">
      <c r="A129" s="99"/>
      <c r="B129" s="291" t="s">
        <v>591</v>
      </c>
      <c r="C129" s="292"/>
      <c r="D129" s="293"/>
      <c r="E129" s="84">
        <v>1</v>
      </c>
      <c r="F129" s="84">
        <v>4</v>
      </c>
      <c r="G129" s="84"/>
      <c r="H129" s="84">
        <v>3</v>
      </c>
      <c r="I129" s="84">
        <v>0</v>
      </c>
      <c r="J129" s="63">
        <f t="shared" si="1"/>
        <v>12</v>
      </c>
      <c r="K129" s="93"/>
    </row>
    <row r="130" spans="1:12" ht="21.75" customHeight="1">
      <c r="A130" s="99"/>
      <c r="B130" s="291" t="s">
        <v>526</v>
      </c>
      <c r="C130" s="292"/>
      <c r="D130" s="293"/>
      <c r="E130" s="84">
        <v>1</v>
      </c>
      <c r="F130" s="84">
        <v>4</v>
      </c>
      <c r="G130" s="84"/>
      <c r="H130" s="84">
        <v>8</v>
      </c>
      <c r="I130" s="84">
        <v>0</v>
      </c>
      <c r="J130" s="63">
        <f t="shared" si="1"/>
        <v>32</v>
      </c>
      <c r="K130" s="93"/>
    </row>
    <row r="131" spans="1:12" ht="21.75" customHeight="1">
      <c r="A131" s="99"/>
      <c r="B131" s="291" t="s">
        <v>592</v>
      </c>
      <c r="C131" s="292"/>
      <c r="D131" s="293"/>
      <c r="E131" s="84">
        <v>1</v>
      </c>
      <c r="F131" s="84">
        <v>4</v>
      </c>
      <c r="G131" s="84"/>
      <c r="H131" s="84">
        <v>5</v>
      </c>
      <c r="I131" s="84">
        <v>0</v>
      </c>
      <c r="J131" s="63">
        <f t="shared" si="1"/>
        <v>20</v>
      </c>
      <c r="K131" s="93"/>
    </row>
    <row r="132" spans="1:12" ht="21.75" customHeight="1">
      <c r="A132" s="99"/>
      <c r="B132" s="294" t="s">
        <v>41</v>
      </c>
      <c r="C132" s="294"/>
      <c r="D132" s="294"/>
      <c r="E132" s="294"/>
      <c r="F132" s="294"/>
      <c r="G132" s="294"/>
      <c r="H132" s="294"/>
      <c r="I132" s="294"/>
      <c r="J132" s="63">
        <f>SUM(J126:J131)</f>
        <v>108</v>
      </c>
      <c r="K132" s="93"/>
    </row>
    <row r="133" spans="1:12" ht="26.25" customHeight="1">
      <c r="A133" s="99"/>
      <c r="B133" s="61"/>
      <c r="C133" s="61"/>
      <c r="D133" s="61"/>
      <c r="E133" s="61"/>
      <c r="F133" s="61"/>
      <c r="G133" s="61"/>
      <c r="H133" s="61"/>
      <c r="I133" s="61"/>
      <c r="J133" s="61"/>
      <c r="K133" s="62"/>
      <c r="L133" s="55"/>
    </row>
    <row r="134" spans="1:12">
      <c r="A134" s="99" t="str">
        <f>'ORÇAMENTO CENTRO FORM PROF'!C35</f>
        <v>6.0</v>
      </c>
      <c r="B134" s="105" t="str">
        <f>'ORÇAMENTO CENTRO FORM PROF'!D35</f>
        <v>INSTALAÇÕES ELÉTRICAS</v>
      </c>
      <c r="C134" s="105"/>
      <c r="D134" s="105"/>
      <c r="E134" s="105"/>
      <c r="F134" s="105"/>
      <c r="G134" s="105"/>
      <c r="H134" s="105"/>
      <c r="I134" s="105"/>
      <c r="J134" s="105"/>
      <c r="K134" s="105"/>
      <c r="L134" s="101"/>
    </row>
    <row r="135" spans="1:12" ht="37.5" customHeight="1">
      <c r="A135" s="93" t="s">
        <v>24</v>
      </c>
      <c r="B135" s="289" t="str">
        <f>'ORÇAMENTO CENTRO FORM PROF'!D36</f>
        <v>PONTO DE TOMADA RESIDENCIAL INCLUINDO TOMADA 10A/250V, CAIXA ELÉTRICA, ELETRODUTO, CABO, RASGO, QUEBRA E CHUMBAMENTO. AF_01/2016</v>
      </c>
      <c r="C135" s="289"/>
      <c r="D135" s="289"/>
      <c r="E135" s="289"/>
      <c r="F135" s="289"/>
      <c r="G135" s="289"/>
      <c r="H135" s="289"/>
      <c r="I135" s="289"/>
      <c r="J135" s="289"/>
      <c r="K135" s="104" t="s">
        <v>14</v>
      </c>
      <c r="L135" s="101"/>
    </row>
    <row r="136" spans="1:12">
      <c r="A136" s="99"/>
      <c r="B136" s="61"/>
      <c r="C136" s="61"/>
      <c r="D136" s="61"/>
      <c r="E136" s="61"/>
      <c r="F136" s="61"/>
      <c r="G136" s="61"/>
      <c r="H136" s="61"/>
      <c r="I136" s="61"/>
      <c r="J136" s="61"/>
      <c r="K136" s="62"/>
      <c r="L136" s="101"/>
    </row>
    <row r="137" spans="1:12" ht="18" customHeight="1">
      <c r="A137" s="93"/>
      <c r="B137" s="283" t="s">
        <v>13</v>
      </c>
      <c r="C137" s="283"/>
      <c r="D137" s="283"/>
      <c r="E137" s="56" t="s">
        <v>3</v>
      </c>
      <c r="F137" s="56" t="s">
        <v>38</v>
      </c>
      <c r="G137" s="56" t="s">
        <v>200</v>
      </c>
      <c r="H137" s="91" t="s">
        <v>39</v>
      </c>
      <c r="I137" s="91" t="s">
        <v>201</v>
      </c>
      <c r="J137" s="91" t="s">
        <v>40</v>
      </c>
      <c r="K137" s="57" t="s">
        <v>16</v>
      </c>
      <c r="L137" s="101"/>
    </row>
    <row r="138" spans="1:12" ht="18" customHeight="1">
      <c r="A138" s="93"/>
      <c r="B138" s="284" t="s">
        <v>593</v>
      </c>
      <c r="C138" s="284"/>
      <c r="D138" s="284"/>
      <c r="E138" s="177">
        <v>10</v>
      </c>
      <c r="F138" s="56"/>
      <c r="G138" s="56"/>
      <c r="H138" s="91"/>
      <c r="I138" s="91"/>
      <c r="J138" s="91"/>
      <c r="K138" s="161">
        <f>E138</f>
        <v>10</v>
      </c>
      <c r="L138" s="101"/>
    </row>
    <row r="139" spans="1:12" ht="18" customHeight="1">
      <c r="A139" s="93"/>
      <c r="B139" s="284" t="s">
        <v>594</v>
      </c>
      <c r="C139" s="284"/>
      <c r="D139" s="284"/>
      <c r="E139" s="177">
        <v>4</v>
      </c>
      <c r="F139" s="56"/>
      <c r="G139" s="56"/>
      <c r="H139" s="91"/>
      <c r="I139" s="91"/>
      <c r="J139" s="91"/>
      <c r="K139" s="161">
        <f t="shared" ref="K139:K150" si="2">E139</f>
        <v>4</v>
      </c>
      <c r="L139" s="101"/>
    </row>
    <row r="140" spans="1:12" ht="18" customHeight="1">
      <c r="A140" s="93"/>
      <c r="B140" s="284" t="s">
        <v>595</v>
      </c>
      <c r="C140" s="284"/>
      <c r="D140" s="284"/>
      <c r="E140" s="177">
        <v>1</v>
      </c>
      <c r="F140" s="56"/>
      <c r="G140" s="56"/>
      <c r="H140" s="91"/>
      <c r="I140" s="91"/>
      <c r="J140" s="91"/>
      <c r="K140" s="161">
        <f t="shared" si="2"/>
        <v>1</v>
      </c>
      <c r="L140" s="101"/>
    </row>
    <row r="141" spans="1:12" ht="18" customHeight="1">
      <c r="A141" s="93"/>
      <c r="B141" s="284" t="s">
        <v>596</v>
      </c>
      <c r="C141" s="284"/>
      <c r="D141" s="284"/>
      <c r="E141" s="177">
        <v>4</v>
      </c>
      <c r="F141" s="56"/>
      <c r="G141" s="56"/>
      <c r="H141" s="91"/>
      <c r="I141" s="91"/>
      <c r="J141" s="91"/>
      <c r="K141" s="161">
        <f t="shared" si="2"/>
        <v>4</v>
      </c>
      <c r="L141" s="101"/>
    </row>
    <row r="142" spans="1:12" ht="18" customHeight="1">
      <c r="A142" s="93"/>
      <c r="B142" s="284" t="s">
        <v>597</v>
      </c>
      <c r="C142" s="284"/>
      <c r="D142" s="284"/>
      <c r="E142" s="177">
        <v>1</v>
      </c>
      <c r="F142" s="56"/>
      <c r="G142" s="56"/>
      <c r="H142" s="91"/>
      <c r="I142" s="91"/>
      <c r="J142" s="91"/>
      <c r="K142" s="161">
        <f t="shared" si="2"/>
        <v>1</v>
      </c>
      <c r="L142" s="101"/>
    </row>
    <row r="143" spans="1:12" ht="18" customHeight="1">
      <c r="A143" s="93"/>
      <c r="B143" s="284" t="s">
        <v>598</v>
      </c>
      <c r="C143" s="284"/>
      <c r="D143" s="284"/>
      <c r="E143" s="177">
        <v>1</v>
      </c>
      <c r="F143" s="56"/>
      <c r="G143" s="56"/>
      <c r="H143" s="91"/>
      <c r="I143" s="91"/>
      <c r="J143" s="91"/>
      <c r="K143" s="161">
        <f t="shared" si="2"/>
        <v>1</v>
      </c>
      <c r="L143" s="101"/>
    </row>
    <row r="144" spans="1:12" ht="18" customHeight="1">
      <c r="A144" s="93"/>
      <c r="B144" s="284" t="s">
        <v>599</v>
      </c>
      <c r="C144" s="284"/>
      <c r="D144" s="284"/>
      <c r="E144" s="177">
        <v>1</v>
      </c>
      <c r="F144" s="56"/>
      <c r="G144" s="56"/>
      <c r="H144" s="91"/>
      <c r="I144" s="91"/>
      <c r="J144" s="91"/>
      <c r="K144" s="161">
        <f t="shared" si="2"/>
        <v>1</v>
      </c>
      <c r="L144" s="101"/>
    </row>
    <row r="145" spans="1:12" ht="18" customHeight="1">
      <c r="A145" s="93"/>
      <c r="B145" s="284" t="s">
        <v>579</v>
      </c>
      <c r="C145" s="284"/>
      <c r="D145" s="284"/>
      <c r="E145" s="177">
        <v>7</v>
      </c>
      <c r="F145" s="56"/>
      <c r="G145" s="56"/>
      <c r="H145" s="91"/>
      <c r="I145" s="91"/>
      <c r="J145" s="91"/>
      <c r="K145" s="161">
        <f t="shared" si="2"/>
        <v>7</v>
      </c>
      <c r="L145" s="101"/>
    </row>
    <row r="146" spans="1:12" ht="18" customHeight="1">
      <c r="A146" s="93"/>
      <c r="B146" s="284" t="s">
        <v>591</v>
      </c>
      <c r="C146" s="284"/>
      <c r="D146" s="284"/>
      <c r="E146" s="177">
        <v>2</v>
      </c>
      <c r="F146" s="56"/>
      <c r="G146" s="56"/>
      <c r="H146" s="91"/>
      <c r="I146" s="91"/>
      <c r="J146" s="91"/>
      <c r="K146" s="161">
        <f t="shared" si="2"/>
        <v>2</v>
      </c>
      <c r="L146" s="101"/>
    </row>
    <row r="147" spans="1:12" ht="21.75" customHeight="1">
      <c r="A147" s="99"/>
      <c r="B147" s="284" t="s">
        <v>590</v>
      </c>
      <c r="C147" s="284"/>
      <c r="D147" s="284"/>
      <c r="E147" s="177">
        <v>3</v>
      </c>
      <c r="F147" s="58"/>
      <c r="G147" s="58"/>
      <c r="H147" s="58"/>
      <c r="I147" s="58"/>
      <c r="J147" s="58"/>
      <c r="K147" s="161">
        <f>E147</f>
        <v>3</v>
      </c>
      <c r="L147" s="48"/>
    </row>
    <row r="148" spans="1:12" ht="21.75" customHeight="1">
      <c r="A148" s="99"/>
      <c r="B148" s="284" t="s">
        <v>526</v>
      </c>
      <c r="C148" s="284"/>
      <c r="D148" s="284"/>
      <c r="E148" s="177">
        <v>1</v>
      </c>
      <c r="F148" s="58"/>
      <c r="G148" s="58"/>
      <c r="H148" s="58"/>
      <c r="I148" s="58"/>
      <c r="J148" s="58"/>
      <c r="K148" s="161">
        <f t="shared" si="2"/>
        <v>1</v>
      </c>
      <c r="L148" s="48"/>
    </row>
    <row r="149" spans="1:12" ht="21.75" customHeight="1">
      <c r="A149" s="99"/>
      <c r="B149" s="284" t="s">
        <v>600</v>
      </c>
      <c r="C149" s="284"/>
      <c r="D149" s="284"/>
      <c r="E149" s="177">
        <v>6</v>
      </c>
      <c r="F149" s="58"/>
      <c r="G149" s="58"/>
      <c r="H149" s="58"/>
      <c r="I149" s="58"/>
      <c r="J149" s="58"/>
      <c r="K149" s="161">
        <f t="shared" si="2"/>
        <v>6</v>
      </c>
      <c r="L149" s="48"/>
    </row>
    <row r="150" spans="1:12" ht="21.75" customHeight="1">
      <c r="A150" s="99"/>
      <c r="B150" s="284" t="s">
        <v>601</v>
      </c>
      <c r="C150" s="284"/>
      <c r="D150" s="284"/>
      <c r="E150" s="177">
        <v>6</v>
      </c>
      <c r="F150" s="58"/>
      <c r="G150" s="58"/>
      <c r="H150" s="58"/>
      <c r="I150" s="58"/>
      <c r="J150" s="58"/>
      <c r="K150" s="161">
        <f t="shared" si="2"/>
        <v>6</v>
      </c>
      <c r="L150" s="48"/>
    </row>
    <row r="151" spans="1:12">
      <c r="A151" s="93"/>
      <c r="B151" s="285" t="s">
        <v>41</v>
      </c>
      <c r="C151" s="285"/>
      <c r="D151" s="285"/>
      <c r="E151" s="285"/>
      <c r="F151" s="285"/>
      <c r="G151" s="285"/>
      <c r="H151" s="285"/>
      <c r="I151" s="285"/>
      <c r="J151" s="285"/>
      <c r="K151" s="59">
        <f>SUM(K138:K150)</f>
        <v>47</v>
      </c>
      <c r="L151" s="55"/>
    </row>
    <row r="152" spans="1:12">
      <c r="A152" s="93"/>
      <c r="B152" s="61"/>
      <c r="C152" s="61"/>
      <c r="D152" s="61"/>
      <c r="E152" s="61"/>
      <c r="F152" s="61"/>
      <c r="G152" s="61"/>
      <c r="H152" s="61"/>
      <c r="I152" s="61"/>
      <c r="J152" s="61"/>
      <c r="K152" s="106"/>
      <c r="L152" s="101"/>
    </row>
    <row r="153" spans="1:12" ht="29.25" customHeight="1">
      <c r="A153" s="93" t="s">
        <v>25</v>
      </c>
      <c r="B153" s="289" t="str">
        <f>'ORÇAMENTO CENTRO FORM PROF'!D37</f>
        <v>PONTO PARA CABEAMENTO ESTRUTURADO EMBUTIDO, COM ELETRODUTO PVC RÍGIDO  Ø 3/4" C/CABO UTP 4 PARES CAT. 5E</v>
      </c>
      <c r="C153" s="289"/>
      <c r="D153" s="289"/>
      <c r="E153" s="289"/>
      <c r="F153" s="289"/>
      <c r="G153" s="289"/>
      <c r="H153" s="289"/>
      <c r="I153" s="289"/>
      <c r="J153" s="289"/>
      <c r="K153" s="108" t="s">
        <v>14</v>
      </c>
      <c r="L153" s="101"/>
    </row>
    <row r="154" spans="1:12">
      <c r="A154" s="93"/>
      <c r="B154" s="283" t="s">
        <v>13</v>
      </c>
      <c r="C154" s="283"/>
      <c r="D154" s="283"/>
      <c r="E154" s="56" t="s">
        <v>3</v>
      </c>
      <c r="F154" s="56" t="s">
        <v>38</v>
      </c>
      <c r="G154" s="56" t="s">
        <v>200</v>
      </c>
      <c r="H154" s="91" t="s">
        <v>39</v>
      </c>
      <c r="I154" s="91" t="s">
        <v>201</v>
      </c>
      <c r="J154" s="91" t="s">
        <v>40</v>
      </c>
      <c r="K154" s="57" t="s">
        <v>16</v>
      </c>
      <c r="L154" s="101"/>
    </row>
    <row r="155" spans="1:12" ht="25.5" customHeight="1">
      <c r="A155" s="99"/>
      <c r="B155" s="284" t="s">
        <v>206</v>
      </c>
      <c r="C155" s="284"/>
      <c r="D155" s="284"/>
      <c r="E155" s="58">
        <v>12</v>
      </c>
      <c r="F155" s="58"/>
      <c r="G155" s="58"/>
      <c r="H155" s="58"/>
      <c r="I155" s="58"/>
      <c r="J155" s="58"/>
      <c r="K155" s="59">
        <f>E155</f>
        <v>12</v>
      </c>
      <c r="L155" s="101"/>
    </row>
    <row r="156" spans="1:12">
      <c r="A156" s="99"/>
      <c r="B156" s="285" t="s">
        <v>41</v>
      </c>
      <c r="C156" s="285"/>
      <c r="D156" s="285"/>
      <c r="E156" s="285"/>
      <c r="F156" s="285"/>
      <c r="G156" s="285"/>
      <c r="H156" s="285"/>
      <c r="I156" s="285"/>
      <c r="J156" s="285"/>
      <c r="K156" s="59">
        <f>SUM(K155:K155)</f>
        <v>12</v>
      </c>
      <c r="L156" s="101"/>
    </row>
    <row r="157" spans="1:12">
      <c r="A157" s="99"/>
      <c r="B157" s="61"/>
      <c r="C157" s="61"/>
      <c r="D157" s="61"/>
      <c r="E157" s="61"/>
      <c r="F157" s="61"/>
      <c r="G157" s="61"/>
      <c r="H157" s="61"/>
      <c r="I157" s="61"/>
      <c r="J157" s="61"/>
      <c r="K157" s="62"/>
      <c r="L157" s="48"/>
    </row>
    <row r="158" spans="1:12" ht="22.5" customHeight="1">
      <c r="A158" s="93" t="s">
        <v>549</v>
      </c>
      <c r="B158" s="289" t="str">
        <f>'ORÇAMENTO CENTRO FORM PROF'!D38</f>
        <v>INTERRUPTOR SIMPLES (1 MÓDULO) COM 1 TOMADA DE EMBUTIR 2P+T 10 A, INCLUINDO SUPORTE E PLACA - FORNECIMENTO E INSTALAÇÃO. AF_12/2015</v>
      </c>
      <c r="C158" s="289"/>
      <c r="D158" s="289"/>
      <c r="E158" s="289"/>
      <c r="F158" s="289"/>
      <c r="G158" s="289"/>
      <c r="H158" s="289"/>
      <c r="I158" s="289"/>
      <c r="J158" s="289"/>
      <c r="K158" s="108" t="s">
        <v>14</v>
      </c>
      <c r="L158" s="55"/>
    </row>
    <row r="159" spans="1:12">
      <c r="A159" s="93"/>
      <c r="B159" s="283" t="s">
        <v>13</v>
      </c>
      <c r="C159" s="283"/>
      <c r="D159" s="283"/>
      <c r="E159" s="56" t="s">
        <v>3</v>
      </c>
      <c r="F159" s="56" t="s">
        <v>38</v>
      </c>
      <c r="G159" s="56" t="s">
        <v>202</v>
      </c>
      <c r="H159" s="91" t="s">
        <v>203</v>
      </c>
      <c r="I159" s="91"/>
      <c r="J159" s="91" t="s">
        <v>40</v>
      </c>
      <c r="K159" s="57" t="s">
        <v>16</v>
      </c>
      <c r="L159" s="101"/>
    </row>
    <row r="160" spans="1:12" ht="24" customHeight="1">
      <c r="A160" s="99"/>
      <c r="B160" s="284" t="s">
        <v>593</v>
      </c>
      <c r="C160" s="284"/>
      <c r="D160" s="284"/>
      <c r="E160" s="177">
        <v>1</v>
      </c>
      <c r="F160" s="56"/>
      <c r="G160" s="56"/>
      <c r="H160" s="91"/>
      <c r="I160" s="91"/>
      <c r="J160" s="91"/>
      <c r="K160" s="161">
        <f>E160</f>
        <v>1</v>
      </c>
      <c r="L160" s="101"/>
    </row>
    <row r="161" spans="1:12" ht="24" customHeight="1">
      <c r="A161" s="99"/>
      <c r="B161" s="284" t="s">
        <v>594</v>
      </c>
      <c r="C161" s="284"/>
      <c r="D161" s="284"/>
      <c r="E161" s="177">
        <v>1</v>
      </c>
      <c r="F161" s="56"/>
      <c r="G161" s="56"/>
      <c r="H161" s="91"/>
      <c r="I161" s="91"/>
      <c r="J161" s="91"/>
      <c r="K161" s="161">
        <f t="shared" ref="K161:K168" si="3">E161</f>
        <v>1</v>
      </c>
      <c r="L161" s="101"/>
    </row>
    <row r="162" spans="1:12" ht="24" customHeight="1">
      <c r="A162" s="99"/>
      <c r="B162" s="284" t="s">
        <v>595</v>
      </c>
      <c r="C162" s="284"/>
      <c r="D162" s="284"/>
      <c r="E162" s="177">
        <v>1</v>
      </c>
      <c r="F162" s="56"/>
      <c r="G162" s="56"/>
      <c r="H162" s="91"/>
      <c r="I162" s="91"/>
      <c r="J162" s="91"/>
      <c r="K162" s="161">
        <f t="shared" si="3"/>
        <v>1</v>
      </c>
      <c r="L162" s="101"/>
    </row>
    <row r="163" spans="1:12" ht="24" customHeight="1">
      <c r="A163" s="99"/>
      <c r="B163" s="284" t="s">
        <v>596</v>
      </c>
      <c r="C163" s="284"/>
      <c r="D163" s="284"/>
      <c r="E163" s="177">
        <v>1</v>
      </c>
      <c r="F163" s="56"/>
      <c r="G163" s="56"/>
      <c r="H163" s="91"/>
      <c r="I163" s="91"/>
      <c r="J163" s="91"/>
      <c r="K163" s="161">
        <f t="shared" si="3"/>
        <v>1</v>
      </c>
      <c r="L163" s="101"/>
    </row>
    <row r="164" spans="1:12" ht="24" customHeight="1">
      <c r="A164" s="99"/>
      <c r="B164" s="284" t="s">
        <v>597</v>
      </c>
      <c r="C164" s="284"/>
      <c r="D164" s="284"/>
      <c r="E164" s="177">
        <v>1</v>
      </c>
      <c r="F164" s="56"/>
      <c r="G164" s="56"/>
      <c r="H164" s="91"/>
      <c r="I164" s="91"/>
      <c r="J164" s="91"/>
      <c r="K164" s="161">
        <f t="shared" si="3"/>
        <v>1</v>
      </c>
      <c r="L164" s="101"/>
    </row>
    <row r="165" spans="1:12" ht="24" customHeight="1">
      <c r="A165" s="99"/>
      <c r="B165" s="284" t="s">
        <v>598</v>
      </c>
      <c r="C165" s="284"/>
      <c r="D165" s="284"/>
      <c r="E165" s="177">
        <v>1</v>
      </c>
      <c r="F165" s="56"/>
      <c r="G165" s="56"/>
      <c r="H165" s="91"/>
      <c r="I165" s="91"/>
      <c r="J165" s="91"/>
      <c r="K165" s="161">
        <f t="shared" si="3"/>
        <v>1</v>
      </c>
      <c r="L165" s="101"/>
    </row>
    <row r="166" spans="1:12" ht="24" customHeight="1">
      <c r="A166" s="99"/>
      <c r="B166" s="284" t="s">
        <v>599</v>
      </c>
      <c r="C166" s="284"/>
      <c r="D166" s="284"/>
      <c r="E166" s="177">
        <v>1</v>
      </c>
      <c r="F166" s="56"/>
      <c r="G166" s="56"/>
      <c r="H166" s="91"/>
      <c r="I166" s="91"/>
      <c r="J166" s="91"/>
      <c r="K166" s="161">
        <f t="shared" si="3"/>
        <v>1</v>
      </c>
      <c r="L166" s="101"/>
    </row>
    <row r="167" spans="1:12" ht="24" customHeight="1">
      <c r="A167" s="99"/>
      <c r="B167" s="284" t="s">
        <v>579</v>
      </c>
      <c r="C167" s="284"/>
      <c r="D167" s="284"/>
      <c r="E167" s="177">
        <v>1</v>
      </c>
      <c r="F167" s="56"/>
      <c r="G167" s="56"/>
      <c r="H167" s="91"/>
      <c r="I167" s="91"/>
      <c r="J167" s="91"/>
      <c r="K167" s="161">
        <f t="shared" si="3"/>
        <v>1</v>
      </c>
      <c r="L167" s="101"/>
    </row>
    <row r="168" spans="1:12" ht="24" customHeight="1">
      <c r="A168" s="99"/>
      <c r="B168" s="284" t="s">
        <v>591</v>
      </c>
      <c r="C168" s="284"/>
      <c r="D168" s="284"/>
      <c r="E168" s="177">
        <v>1</v>
      </c>
      <c r="F168" s="56"/>
      <c r="G168" s="56"/>
      <c r="H168" s="91"/>
      <c r="I168" s="91"/>
      <c r="J168" s="91"/>
      <c r="K168" s="161">
        <f t="shared" si="3"/>
        <v>1</v>
      </c>
      <c r="L168" s="101"/>
    </row>
    <row r="169" spans="1:12" ht="24" customHeight="1">
      <c r="A169" s="99"/>
      <c r="B169" s="284" t="s">
        <v>590</v>
      </c>
      <c r="C169" s="284"/>
      <c r="D169" s="284"/>
      <c r="E169" s="177">
        <v>1</v>
      </c>
      <c r="F169" s="58"/>
      <c r="G169" s="58"/>
      <c r="H169" s="58"/>
      <c r="I169" s="58"/>
      <c r="J169" s="58"/>
      <c r="K169" s="161">
        <f>E169</f>
        <v>1</v>
      </c>
      <c r="L169" s="101"/>
    </row>
    <row r="170" spans="1:12" ht="24" customHeight="1">
      <c r="A170" s="99"/>
      <c r="B170" s="284" t="s">
        <v>526</v>
      </c>
      <c r="C170" s="284"/>
      <c r="D170" s="284"/>
      <c r="E170" s="177">
        <v>1</v>
      </c>
      <c r="F170" s="58"/>
      <c r="G170" s="58"/>
      <c r="H170" s="58"/>
      <c r="I170" s="58"/>
      <c r="J170" s="58"/>
      <c r="K170" s="161">
        <f t="shared" ref="K170:K172" si="4">E170</f>
        <v>1</v>
      </c>
      <c r="L170" s="101"/>
    </row>
    <row r="171" spans="1:12" ht="24" customHeight="1">
      <c r="A171" s="99"/>
      <c r="B171" s="284" t="s">
        <v>600</v>
      </c>
      <c r="C171" s="284"/>
      <c r="D171" s="284"/>
      <c r="E171" s="177">
        <v>1</v>
      </c>
      <c r="F171" s="58"/>
      <c r="G171" s="58"/>
      <c r="H171" s="58"/>
      <c r="I171" s="58"/>
      <c r="J171" s="58"/>
      <c r="K171" s="161">
        <f t="shared" si="4"/>
        <v>1</v>
      </c>
      <c r="L171" s="101"/>
    </row>
    <row r="172" spans="1:12" ht="24" customHeight="1">
      <c r="A172" s="99"/>
      <c r="B172" s="284" t="s">
        <v>601</v>
      </c>
      <c r="C172" s="284"/>
      <c r="D172" s="284"/>
      <c r="E172" s="177">
        <v>1</v>
      </c>
      <c r="F172" s="58"/>
      <c r="G172" s="58"/>
      <c r="H172" s="58"/>
      <c r="I172" s="58"/>
      <c r="J172" s="58"/>
      <c r="K172" s="161">
        <f t="shared" si="4"/>
        <v>1</v>
      </c>
      <c r="L172" s="101"/>
    </row>
    <row r="173" spans="1:12" ht="31.5" customHeight="1">
      <c r="A173" s="99"/>
      <c r="B173" s="285" t="s">
        <v>41</v>
      </c>
      <c r="C173" s="285"/>
      <c r="D173" s="285"/>
      <c r="E173" s="285"/>
      <c r="F173" s="285"/>
      <c r="G173" s="285"/>
      <c r="H173" s="285"/>
      <c r="I173" s="285"/>
      <c r="J173" s="285"/>
      <c r="K173" s="59">
        <f>SUM(K160:K172)</f>
        <v>13</v>
      </c>
      <c r="L173" s="101"/>
    </row>
    <row r="174" spans="1:12" ht="31.5" customHeight="1">
      <c r="A174" s="99"/>
      <c r="B174" s="61"/>
      <c r="C174" s="61"/>
      <c r="D174" s="61"/>
      <c r="E174" s="61"/>
      <c r="F174" s="61"/>
      <c r="G174" s="61"/>
      <c r="H174" s="61"/>
      <c r="I174" s="61"/>
      <c r="J174" s="61"/>
      <c r="K174" s="106"/>
      <c r="L174" s="101"/>
    </row>
    <row r="175" spans="1:12" ht="31.5" customHeight="1">
      <c r="A175" s="93" t="s">
        <v>550</v>
      </c>
      <c r="B175" s="289" t="str">
        <f>'ORÇAMENTO CENTRO FORM PROF'!D39</f>
        <v>INTERRUPTOR SIMPLES (2 MÓDULOS), 10A/250V, INCLUINDO SUPORTE E PLACA - FORNECIMENTO E INSTALAÇÃO. AF_12/2015</v>
      </c>
      <c r="C175" s="289"/>
      <c r="D175" s="289"/>
      <c r="E175" s="289"/>
      <c r="F175" s="289"/>
      <c r="G175" s="289"/>
      <c r="H175" s="289"/>
      <c r="I175" s="289"/>
      <c r="J175" s="289"/>
      <c r="K175" s="108" t="s">
        <v>14</v>
      </c>
      <c r="L175" s="101"/>
    </row>
    <row r="176" spans="1:12" ht="31.5" customHeight="1">
      <c r="A176" s="93"/>
      <c r="B176" s="283" t="s">
        <v>13</v>
      </c>
      <c r="C176" s="283"/>
      <c r="D176" s="283"/>
      <c r="E176" s="56" t="s">
        <v>3</v>
      </c>
      <c r="F176" s="56" t="s">
        <v>38</v>
      </c>
      <c r="G176" s="56" t="s">
        <v>202</v>
      </c>
      <c r="H176" s="91" t="s">
        <v>203</v>
      </c>
      <c r="I176" s="91"/>
      <c r="J176" s="91" t="s">
        <v>40</v>
      </c>
      <c r="K176" s="57" t="s">
        <v>16</v>
      </c>
      <c r="L176" s="101"/>
    </row>
    <row r="177" spans="1:12">
      <c r="A177" s="99"/>
      <c r="B177" s="284" t="s">
        <v>745</v>
      </c>
      <c r="C177" s="284"/>
      <c r="D177" s="284"/>
      <c r="E177" s="58">
        <v>3</v>
      </c>
      <c r="F177" s="58"/>
      <c r="G177" s="58"/>
      <c r="H177" s="58"/>
      <c r="I177" s="58"/>
      <c r="J177" s="58"/>
      <c r="K177" s="59">
        <f>E177</f>
        <v>3</v>
      </c>
      <c r="L177" s="101"/>
    </row>
    <row r="178" spans="1:12">
      <c r="A178" s="99"/>
      <c r="B178" s="285" t="s">
        <v>41</v>
      </c>
      <c r="C178" s="285"/>
      <c r="D178" s="285"/>
      <c r="E178" s="285"/>
      <c r="F178" s="285"/>
      <c r="G178" s="285"/>
      <c r="H178" s="285"/>
      <c r="I178" s="285"/>
      <c r="J178" s="285"/>
      <c r="K178" s="59">
        <f>SUM(K177:K177)</f>
        <v>3</v>
      </c>
      <c r="L178" s="101"/>
    </row>
    <row r="179" spans="1:12">
      <c r="A179" s="93"/>
      <c r="B179" s="192"/>
      <c r="C179" s="192"/>
      <c r="D179" s="192"/>
      <c r="E179" s="192"/>
      <c r="F179" s="192"/>
      <c r="G179" s="192"/>
      <c r="H179" s="192"/>
      <c r="I179" s="192"/>
      <c r="J179" s="192"/>
      <c r="K179" s="104"/>
      <c r="L179" s="101"/>
    </row>
    <row r="180" spans="1:12" ht="24.75" customHeight="1">
      <c r="A180" s="93" t="s">
        <v>551</v>
      </c>
      <c r="B180" s="289" t="str">
        <f>'ORÇAMENTO CENTRO FORM PROF'!D40</f>
        <v>INTERRUPTOR SIMPLES (3 MÓDULOS), 10A/250V, INCLUINDO SUPORTE E PLACA - FORNECIMENTO E INSTALAÇÃO. AF_12/2015</v>
      </c>
      <c r="C180" s="289"/>
      <c r="D180" s="289"/>
      <c r="E180" s="289"/>
      <c r="F180" s="289"/>
      <c r="G180" s="289"/>
      <c r="H180" s="289"/>
      <c r="I180" s="289"/>
      <c r="J180" s="289"/>
      <c r="K180" s="108" t="s">
        <v>14</v>
      </c>
      <c r="L180" s="101"/>
    </row>
    <row r="181" spans="1:12">
      <c r="A181" s="93"/>
      <c r="B181" s="283" t="s">
        <v>13</v>
      </c>
      <c r="C181" s="283"/>
      <c r="D181" s="283"/>
      <c r="E181" s="56" t="s">
        <v>3</v>
      </c>
      <c r="F181" s="56" t="s">
        <v>38</v>
      </c>
      <c r="G181" s="56" t="s">
        <v>202</v>
      </c>
      <c r="H181" s="91" t="s">
        <v>203</v>
      </c>
      <c r="I181" s="91"/>
      <c r="J181" s="91" t="s">
        <v>40</v>
      </c>
      <c r="K181" s="57" t="s">
        <v>16</v>
      </c>
      <c r="L181" s="101"/>
    </row>
    <row r="182" spans="1:12">
      <c r="A182" s="99"/>
      <c r="B182" s="284" t="s">
        <v>745</v>
      </c>
      <c r="C182" s="284"/>
      <c r="D182" s="284"/>
      <c r="E182" s="58">
        <v>5</v>
      </c>
      <c r="F182" s="58"/>
      <c r="G182" s="58"/>
      <c r="H182" s="58"/>
      <c r="I182" s="58"/>
      <c r="J182" s="58"/>
      <c r="K182" s="59">
        <f>E182</f>
        <v>5</v>
      </c>
      <c r="L182" s="101"/>
    </row>
    <row r="183" spans="1:12" ht="30" customHeight="1">
      <c r="A183" s="99"/>
      <c r="B183" s="285" t="s">
        <v>41</v>
      </c>
      <c r="C183" s="285"/>
      <c r="D183" s="285"/>
      <c r="E183" s="285"/>
      <c r="F183" s="285"/>
      <c r="G183" s="285"/>
      <c r="H183" s="285"/>
      <c r="I183" s="285"/>
      <c r="J183" s="285"/>
      <c r="K183" s="59">
        <f>SUM(K182:K182)</f>
        <v>5</v>
      </c>
      <c r="L183" s="48"/>
    </row>
    <row r="184" spans="1:12">
      <c r="A184" s="48"/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107"/>
    </row>
    <row r="185" spans="1:12" ht="23.25" customHeight="1">
      <c r="A185" s="93" t="s">
        <v>552</v>
      </c>
      <c r="B185" s="289" t="str">
        <f>'ORÇAMENTO CENTRO FORM PROF'!D41</f>
        <v>CAIXA ACUSTICA QUADRADA EM ABS, TELA DE ALUMINIO MICROPERFURADA, PINTURA ELETROSTATICA C/POLIESTER, WOOFER COAXIAL 6" C/CARCAÇA DE ALUMINIO. POTENCIA 100W</v>
      </c>
      <c r="C185" s="289"/>
      <c r="D185" s="289"/>
      <c r="E185" s="289"/>
      <c r="F185" s="289"/>
      <c r="G185" s="289"/>
      <c r="H185" s="289"/>
      <c r="I185" s="289"/>
      <c r="J185" s="289"/>
      <c r="K185" s="108" t="s">
        <v>14</v>
      </c>
      <c r="L185" s="101"/>
    </row>
    <row r="186" spans="1:12">
      <c r="A186" s="93"/>
      <c r="B186" s="283" t="s">
        <v>13</v>
      </c>
      <c r="C186" s="283"/>
      <c r="D186" s="283"/>
      <c r="E186" s="56" t="s">
        <v>3</v>
      </c>
      <c r="F186" s="56" t="s">
        <v>38</v>
      </c>
      <c r="G186" s="56" t="s">
        <v>202</v>
      </c>
      <c r="H186" s="91" t="s">
        <v>203</v>
      </c>
      <c r="I186" s="91"/>
      <c r="J186" s="91" t="s">
        <v>40</v>
      </c>
      <c r="K186" s="57" t="s">
        <v>16</v>
      </c>
      <c r="L186" s="101"/>
    </row>
    <row r="187" spans="1:12">
      <c r="A187" s="99"/>
      <c r="B187" s="284" t="s">
        <v>746</v>
      </c>
      <c r="C187" s="284"/>
      <c r="D187" s="284"/>
      <c r="E187" s="58">
        <v>12</v>
      </c>
      <c r="F187" s="58"/>
      <c r="G187" s="58"/>
      <c r="H187" s="58">
        <v>0</v>
      </c>
      <c r="I187" s="58"/>
      <c r="J187" s="58"/>
      <c r="K187" s="59">
        <f>E187</f>
        <v>12</v>
      </c>
      <c r="L187" s="101"/>
    </row>
    <row r="188" spans="1:12">
      <c r="A188" s="99"/>
      <c r="B188" s="285" t="s">
        <v>41</v>
      </c>
      <c r="C188" s="285"/>
      <c r="D188" s="285"/>
      <c r="E188" s="285"/>
      <c r="F188" s="285"/>
      <c r="G188" s="285"/>
      <c r="H188" s="285"/>
      <c r="I188" s="285"/>
      <c r="J188" s="285"/>
      <c r="K188" s="59">
        <f>SUM(K187:K187)</f>
        <v>12</v>
      </c>
      <c r="L188" s="48"/>
    </row>
    <row r="189" spans="1:12">
      <c r="A189" s="99"/>
      <c r="B189" s="61"/>
      <c r="C189" s="61"/>
      <c r="D189" s="61"/>
      <c r="E189" s="61"/>
      <c r="F189" s="61"/>
      <c r="G189" s="61"/>
      <c r="H189" s="61"/>
      <c r="I189" s="61"/>
      <c r="J189" s="61"/>
      <c r="K189" s="106"/>
      <c r="L189" s="101"/>
    </row>
    <row r="190" spans="1:12" ht="23.25" customHeight="1">
      <c r="A190" s="93" t="s">
        <v>553</v>
      </c>
      <c r="B190" s="289" t="str">
        <f>'ORÇAMENTO CENTRO FORM PROF'!D42</f>
        <v>PONTO DE ILUMINAÇÃO RESIDENCIAL INCLUINDO INTERRUPTOR PARALELO, CAIXA ELÉTRICA, ELETRODUTO, CABO, RASGO, QUEBRA E CHUMBAMENTO (EXCLUINDO LUMINÁRIA E LÂMPADA). AF_01/2016</v>
      </c>
      <c r="C190" s="289"/>
      <c r="D190" s="289"/>
      <c r="E190" s="289"/>
      <c r="F190" s="289"/>
      <c r="G190" s="289"/>
      <c r="H190" s="289"/>
      <c r="I190" s="289"/>
      <c r="J190" s="289"/>
      <c r="K190" s="108" t="s">
        <v>14</v>
      </c>
      <c r="L190" s="101"/>
    </row>
    <row r="191" spans="1:12">
      <c r="A191" s="93"/>
      <c r="B191" s="283" t="s">
        <v>13</v>
      </c>
      <c r="C191" s="283"/>
      <c r="D191" s="283"/>
      <c r="E191" s="56" t="s">
        <v>3</v>
      </c>
      <c r="F191" s="56" t="s">
        <v>38</v>
      </c>
      <c r="G191" s="56" t="s">
        <v>202</v>
      </c>
      <c r="H191" s="91" t="s">
        <v>203</v>
      </c>
      <c r="I191" s="91"/>
      <c r="J191" s="91" t="s">
        <v>40</v>
      </c>
      <c r="K191" s="57" t="s">
        <v>16</v>
      </c>
      <c r="L191" s="101"/>
    </row>
    <row r="192" spans="1:12">
      <c r="A192" s="93"/>
      <c r="B192" s="284" t="s">
        <v>593</v>
      </c>
      <c r="C192" s="284"/>
      <c r="D192" s="284"/>
      <c r="E192" s="177">
        <v>30</v>
      </c>
      <c r="F192" s="56"/>
      <c r="G192" s="56"/>
      <c r="H192" s="91"/>
      <c r="I192" s="91"/>
      <c r="J192" s="91"/>
      <c r="K192" s="161">
        <f>E192</f>
        <v>30</v>
      </c>
      <c r="L192" s="101"/>
    </row>
    <row r="193" spans="1:12">
      <c r="A193" s="93"/>
      <c r="B193" s="284" t="s">
        <v>594</v>
      </c>
      <c r="C193" s="284"/>
      <c r="D193" s="284"/>
      <c r="E193" s="177">
        <v>3</v>
      </c>
      <c r="F193" s="56"/>
      <c r="G193" s="56"/>
      <c r="H193" s="91"/>
      <c r="I193" s="91"/>
      <c r="J193" s="91"/>
      <c r="K193" s="161">
        <f t="shared" ref="K193:K200" si="5">E193</f>
        <v>3</v>
      </c>
      <c r="L193" s="101"/>
    </row>
    <row r="194" spans="1:12">
      <c r="A194" s="93"/>
      <c r="B194" s="284" t="s">
        <v>595</v>
      </c>
      <c r="C194" s="284"/>
      <c r="D194" s="284"/>
      <c r="E194" s="177">
        <v>1</v>
      </c>
      <c r="F194" s="56"/>
      <c r="G194" s="56"/>
      <c r="H194" s="91"/>
      <c r="I194" s="91"/>
      <c r="J194" s="91"/>
      <c r="K194" s="161">
        <f t="shared" si="5"/>
        <v>1</v>
      </c>
      <c r="L194" s="101"/>
    </row>
    <row r="195" spans="1:12">
      <c r="A195" s="93"/>
      <c r="B195" s="284" t="s">
        <v>596</v>
      </c>
      <c r="C195" s="284"/>
      <c r="D195" s="284"/>
      <c r="E195" s="177">
        <v>2</v>
      </c>
      <c r="F195" s="56"/>
      <c r="G195" s="56"/>
      <c r="H195" s="91"/>
      <c r="I195" s="91"/>
      <c r="J195" s="91"/>
      <c r="K195" s="161">
        <f t="shared" si="5"/>
        <v>2</v>
      </c>
      <c r="L195" s="101"/>
    </row>
    <row r="196" spans="1:12">
      <c r="A196" s="93"/>
      <c r="B196" s="284" t="s">
        <v>597</v>
      </c>
      <c r="C196" s="284"/>
      <c r="D196" s="284"/>
      <c r="E196" s="177">
        <v>1</v>
      </c>
      <c r="F196" s="56"/>
      <c r="G196" s="56"/>
      <c r="H196" s="91"/>
      <c r="I196" s="91"/>
      <c r="J196" s="91"/>
      <c r="K196" s="161">
        <f t="shared" si="5"/>
        <v>1</v>
      </c>
      <c r="L196" s="101"/>
    </row>
    <row r="197" spans="1:12">
      <c r="A197" s="93"/>
      <c r="B197" s="284" t="s">
        <v>598</v>
      </c>
      <c r="C197" s="284"/>
      <c r="D197" s="284"/>
      <c r="E197" s="177">
        <v>1</v>
      </c>
      <c r="F197" s="56"/>
      <c r="G197" s="56"/>
      <c r="H197" s="91"/>
      <c r="I197" s="91"/>
      <c r="J197" s="91"/>
      <c r="K197" s="161">
        <f t="shared" si="5"/>
        <v>1</v>
      </c>
      <c r="L197" s="101"/>
    </row>
    <row r="198" spans="1:12">
      <c r="A198" s="93"/>
      <c r="B198" s="284" t="s">
        <v>599</v>
      </c>
      <c r="C198" s="284"/>
      <c r="D198" s="284"/>
      <c r="E198" s="177">
        <v>1</v>
      </c>
      <c r="F198" s="56"/>
      <c r="G198" s="56"/>
      <c r="H198" s="91"/>
      <c r="I198" s="91"/>
      <c r="J198" s="91"/>
      <c r="K198" s="161">
        <f t="shared" si="5"/>
        <v>1</v>
      </c>
      <c r="L198" s="101"/>
    </row>
    <row r="199" spans="1:12">
      <c r="A199" s="93"/>
      <c r="B199" s="284" t="s">
        <v>579</v>
      </c>
      <c r="C199" s="284"/>
      <c r="D199" s="284"/>
      <c r="E199" s="177">
        <v>4</v>
      </c>
      <c r="F199" s="56"/>
      <c r="G199" s="56"/>
      <c r="H199" s="91"/>
      <c r="I199" s="91"/>
      <c r="J199" s="91"/>
      <c r="K199" s="161">
        <f t="shared" si="5"/>
        <v>4</v>
      </c>
      <c r="L199" s="101"/>
    </row>
    <row r="200" spans="1:12">
      <c r="A200" s="93"/>
      <c r="B200" s="284" t="s">
        <v>591</v>
      </c>
      <c r="C200" s="284"/>
      <c r="D200" s="284"/>
      <c r="E200" s="177">
        <v>1</v>
      </c>
      <c r="F200" s="56"/>
      <c r="G200" s="56"/>
      <c r="H200" s="91"/>
      <c r="I200" s="91"/>
      <c r="J200" s="91"/>
      <c r="K200" s="161">
        <f t="shared" si="5"/>
        <v>1</v>
      </c>
      <c r="L200" s="101"/>
    </row>
    <row r="201" spans="1:12">
      <c r="A201" s="93"/>
      <c r="B201" s="284" t="s">
        <v>590</v>
      </c>
      <c r="C201" s="284"/>
      <c r="D201" s="284"/>
      <c r="E201" s="177">
        <v>1</v>
      </c>
      <c r="F201" s="58"/>
      <c r="G201" s="58"/>
      <c r="H201" s="58"/>
      <c r="I201" s="58"/>
      <c r="J201" s="58"/>
      <c r="K201" s="161">
        <f>E201</f>
        <v>1</v>
      </c>
      <c r="L201" s="101"/>
    </row>
    <row r="202" spans="1:12">
      <c r="A202" s="93"/>
      <c r="B202" s="284" t="s">
        <v>526</v>
      </c>
      <c r="C202" s="284"/>
      <c r="D202" s="284"/>
      <c r="E202" s="177">
        <v>1</v>
      </c>
      <c r="F202" s="58"/>
      <c r="G202" s="58"/>
      <c r="H202" s="58"/>
      <c r="I202" s="58"/>
      <c r="J202" s="58"/>
      <c r="K202" s="161">
        <f t="shared" ref="K202:K205" si="6">E202</f>
        <v>1</v>
      </c>
      <c r="L202" s="101"/>
    </row>
    <row r="203" spans="1:12">
      <c r="A203" s="93"/>
      <c r="B203" s="284" t="s">
        <v>600</v>
      </c>
      <c r="C203" s="284"/>
      <c r="D203" s="284"/>
      <c r="E203" s="177">
        <v>6</v>
      </c>
      <c r="F203" s="58"/>
      <c r="G203" s="58"/>
      <c r="H203" s="58"/>
      <c r="I203" s="58"/>
      <c r="J203" s="58"/>
      <c r="K203" s="161">
        <f t="shared" si="6"/>
        <v>6</v>
      </c>
      <c r="L203" s="101"/>
    </row>
    <row r="204" spans="1:12">
      <c r="A204" s="93"/>
      <c r="B204" s="284" t="s">
        <v>601</v>
      </c>
      <c r="C204" s="284"/>
      <c r="D204" s="284"/>
      <c r="E204" s="177">
        <v>6</v>
      </c>
      <c r="F204" s="58"/>
      <c r="G204" s="58"/>
      <c r="H204" s="58"/>
      <c r="I204" s="58"/>
      <c r="J204" s="58"/>
      <c r="K204" s="161">
        <f t="shared" si="6"/>
        <v>6</v>
      </c>
      <c r="L204" s="101"/>
    </row>
    <row r="205" spans="1:12">
      <c r="A205" s="93"/>
      <c r="B205" s="284" t="s">
        <v>747</v>
      </c>
      <c r="C205" s="284"/>
      <c r="D205" s="284"/>
      <c r="E205" s="177">
        <v>12</v>
      </c>
      <c r="F205" s="58"/>
      <c r="G205" s="58"/>
      <c r="H205" s="58"/>
      <c r="I205" s="58"/>
      <c r="J205" s="58"/>
      <c r="K205" s="161">
        <f t="shared" si="6"/>
        <v>12</v>
      </c>
      <c r="L205" s="101"/>
    </row>
    <row r="206" spans="1:12">
      <c r="A206" s="99"/>
      <c r="B206" s="285" t="s">
        <v>41</v>
      </c>
      <c r="C206" s="285"/>
      <c r="D206" s="285"/>
      <c r="E206" s="285"/>
      <c r="F206" s="285"/>
      <c r="G206" s="285"/>
      <c r="H206" s="285"/>
      <c r="I206" s="285"/>
      <c r="J206" s="285"/>
      <c r="K206" s="59">
        <f>SUM(K192:K205)</f>
        <v>70</v>
      </c>
      <c r="L206" s="55"/>
    </row>
    <row r="207" spans="1:12" ht="11.25" customHeight="1">
      <c r="A207" s="99"/>
      <c r="B207" s="61"/>
      <c r="C207" s="61"/>
      <c r="D207" s="61"/>
      <c r="E207" s="61"/>
      <c r="F207" s="61"/>
      <c r="G207" s="61"/>
      <c r="H207" s="61"/>
      <c r="I207" s="61"/>
      <c r="J207" s="61"/>
      <c r="K207" s="106"/>
      <c r="L207" s="107"/>
    </row>
    <row r="208" spans="1:12">
      <c r="A208" s="93" t="s">
        <v>554</v>
      </c>
      <c r="B208" s="289" t="str">
        <f>'ORÇAMENTO CENTRO FORM PROF'!D43</f>
        <v>LÂMPADA COMPACTA DE LED 10 W, BASE E27 - FORNECIMENTO E INSTALAÇÃO. AF_02/2020</v>
      </c>
      <c r="C208" s="289"/>
      <c r="D208" s="289"/>
      <c r="E208" s="289"/>
      <c r="F208" s="289"/>
      <c r="G208" s="289"/>
      <c r="H208" s="289"/>
      <c r="I208" s="289"/>
      <c r="J208" s="289"/>
      <c r="K208" s="108" t="s">
        <v>14</v>
      </c>
      <c r="L208" s="107"/>
    </row>
    <row r="209" spans="1:12">
      <c r="A209" s="93"/>
      <c r="B209" s="283" t="s">
        <v>13</v>
      </c>
      <c r="C209" s="283"/>
      <c r="D209" s="283"/>
      <c r="E209" s="56" t="s">
        <v>3</v>
      </c>
      <c r="F209" s="56" t="s">
        <v>38</v>
      </c>
      <c r="G209" s="56" t="s">
        <v>202</v>
      </c>
      <c r="H209" s="91" t="s">
        <v>203</v>
      </c>
      <c r="I209" s="91"/>
      <c r="J209" s="91" t="s">
        <v>40</v>
      </c>
      <c r="K209" s="57" t="s">
        <v>16</v>
      </c>
      <c r="L209" s="107"/>
    </row>
    <row r="210" spans="1:12">
      <c r="A210" s="99"/>
      <c r="B210" s="284" t="s">
        <v>603</v>
      </c>
      <c r="C210" s="284"/>
      <c r="D210" s="284"/>
      <c r="E210" s="58">
        <v>6</v>
      </c>
      <c r="F210" s="58"/>
      <c r="G210" s="58"/>
      <c r="H210" s="58"/>
      <c r="I210" s="58"/>
      <c r="J210" s="58"/>
      <c r="K210" s="59">
        <f>E210</f>
        <v>6</v>
      </c>
      <c r="L210" s="107"/>
    </row>
    <row r="211" spans="1:12">
      <c r="A211" s="99"/>
      <c r="B211" s="285" t="s">
        <v>41</v>
      </c>
      <c r="C211" s="285"/>
      <c r="D211" s="285"/>
      <c r="E211" s="285"/>
      <c r="F211" s="285"/>
      <c r="G211" s="285"/>
      <c r="H211" s="285"/>
      <c r="I211" s="285"/>
      <c r="J211" s="285"/>
      <c r="K211" s="59">
        <f>SUM(K210:K210)</f>
        <v>6</v>
      </c>
      <c r="L211" s="107"/>
    </row>
    <row r="212" spans="1:12" ht="9.75" customHeight="1">
      <c r="A212" s="99"/>
      <c r="B212" s="61"/>
      <c r="C212" s="61"/>
      <c r="D212" s="61"/>
      <c r="E212" s="61"/>
      <c r="F212" s="61"/>
      <c r="G212" s="61"/>
      <c r="H212" s="61"/>
      <c r="I212" s="61"/>
      <c r="J212" s="61"/>
      <c r="K212" s="106"/>
      <c r="L212" s="107"/>
    </row>
    <row r="213" spans="1:12" ht="21" customHeight="1">
      <c r="A213" s="93" t="s">
        <v>555</v>
      </c>
      <c r="B213" s="289" t="str">
        <f>'ORÇAMENTO CENTRO FORM PROF'!D44</f>
        <v>LUMINÁRIA ARANDELA TIPO TARTARUGA, DE SOBREPOR, COM 1 LÂMPADA LED DE 6 W, SEM REATOR - FORNECIMENTO E INSTALAÇÃO. AF_02/2020</v>
      </c>
      <c r="C213" s="289"/>
      <c r="D213" s="289"/>
      <c r="E213" s="289"/>
      <c r="F213" s="289"/>
      <c r="G213" s="289"/>
      <c r="H213" s="289"/>
      <c r="I213" s="289"/>
      <c r="J213" s="289"/>
      <c r="K213" s="108" t="s">
        <v>14</v>
      </c>
      <c r="L213" s="107"/>
    </row>
    <row r="214" spans="1:12">
      <c r="A214" s="93"/>
      <c r="B214" s="283" t="s">
        <v>13</v>
      </c>
      <c r="C214" s="283"/>
      <c r="D214" s="283"/>
      <c r="E214" s="56" t="s">
        <v>3</v>
      </c>
      <c r="F214" s="56" t="s">
        <v>38</v>
      </c>
      <c r="G214" s="56" t="s">
        <v>202</v>
      </c>
      <c r="H214" s="91" t="s">
        <v>203</v>
      </c>
      <c r="I214" s="91"/>
      <c r="J214" s="91" t="s">
        <v>40</v>
      </c>
      <c r="K214" s="57" t="s">
        <v>16</v>
      </c>
      <c r="L214" s="107"/>
    </row>
    <row r="215" spans="1:12">
      <c r="A215" s="99"/>
      <c r="B215" s="284" t="s">
        <v>603</v>
      </c>
      <c r="C215" s="284"/>
      <c r="D215" s="284"/>
      <c r="E215" s="58">
        <v>12</v>
      </c>
      <c r="F215" s="58"/>
      <c r="G215" s="58"/>
      <c r="H215" s="58"/>
      <c r="I215" s="58"/>
      <c r="J215" s="58"/>
      <c r="K215" s="59">
        <f>E215</f>
        <v>12</v>
      </c>
      <c r="L215" s="107"/>
    </row>
    <row r="216" spans="1:12">
      <c r="A216" s="99"/>
      <c r="B216" s="285" t="s">
        <v>41</v>
      </c>
      <c r="C216" s="285"/>
      <c r="D216" s="285"/>
      <c r="E216" s="285"/>
      <c r="F216" s="285"/>
      <c r="G216" s="285"/>
      <c r="H216" s="285"/>
      <c r="I216" s="285"/>
      <c r="J216" s="285"/>
      <c r="K216" s="59">
        <f>SUM(K215:K215)</f>
        <v>12</v>
      </c>
      <c r="L216" s="107"/>
    </row>
    <row r="217" spans="1:12">
      <c r="A217" s="99"/>
      <c r="B217" s="61"/>
      <c r="C217" s="61"/>
      <c r="D217" s="61"/>
      <c r="E217" s="61"/>
      <c r="F217" s="61"/>
      <c r="G217" s="61"/>
      <c r="H217" s="61"/>
      <c r="I217" s="61"/>
      <c r="J217" s="61"/>
      <c r="K217" s="106"/>
      <c r="L217" s="107"/>
    </row>
    <row r="218" spans="1:12" ht="25.5" customHeight="1">
      <c r="A218" s="93" t="s">
        <v>658</v>
      </c>
      <c r="B218" s="289" t="str">
        <f>'ORÇAMENTO CENTRO FORM PROF'!D45</f>
        <v>LUMINÁRIA TIPO CALHA, DE SOBREPOR, COM 1 LÂMPADA TUBULAR FLUORESCENTE DE 18 W, COM REATOR DE PARTIDA RÁPIDA - FORNECIMENTO E INSTALAÇÃO. AF_02/2020</v>
      </c>
      <c r="C218" s="289"/>
      <c r="D218" s="289"/>
      <c r="E218" s="289"/>
      <c r="F218" s="289"/>
      <c r="G218" s="289"/>
      <c r="H218" s="289"/>
      <c r="I218" s="289"/>
      <c r="J218" s="289"/>
      <c r="K218" s="108" t="s">
        <v>14</v>
      </c>
      <c r="L218" s="107"/>
    </row>
    <row r="219" spans="1:12">
      <c r="A219" s="93"/>
      <c r="B219" s="283" t="s">
        <v>13</v>
      </c>
      <c r="C219" s="283"/>
      <c r="D219" s="283"/>
      <c r="E219" s="56" t="s">
        <v>3</v>
      </c>
      <c r="F219" s="56" t="s">
        <v>38</v>
      </c>
      <c r="G219" s="56" t="s">
        <v>202</v>
      </c>
      <c r="H219" s="91" t="s">
        <v>203</v>
      </c>
      <c r="I219" s="91"/>
      <c r="J219" s="91" t="s">
        <v>40</v>
      </c>
      <c r="K219" s="57" t="s">
        <v>16</v>
      </c>
      <c r="L219" s="107"/>
    </row>
    <row r="220" spans="1:12">
      <c r="A220" s="99"/>
      <c r="B220" s="284" t="s">
        <v>748</v>
      </c>
      <c r="C220" s="284"/>
      <c r="D220" s="284"/>
      <c r="E220" s="58">
        <v>65</v>
      </c>
      <c r="F220" s="58"/>
      <c r="G220" s="58"/>
      <c r="H220" s="58"/>
      <c r="I220" s="58"/>
      <c r="J220" s="58"/>
      <c r="K220" s="59">
        <f>E220</f>
        <v>65</v>
      </c>
      <c r="L220" s="107"/>
    </row>
    <row r="221" spans="1:12">
      <c r="A221" s="99"/>
      <c r="B221" s="285" t="s">
        <v>41</v>
      </c>
      <c r="C221" s="285"/>
      <c r="D221" s="285"/>
      <c r="E221" s="285"/>
      <c r="F221" s="285"/>
      <c r="G221" s="285"/>
      <c r="H221" s="285"/>
      <c r="I221" s="285"/>
      <c r="J221" s="285"/>
      <c r="K221" s="59">
        <f>SUM(K220:K220)</f>
        <v>65</v>
      </c>
      <c r="L221" s="107"/>
    </row>
    <row r="222" spans="1:12">
      <c r="A222" s="99"/>
      <c r="B222" s="61"/>
      <c r="C222" s="61"/>
      <c r="D222" s="61"/>
      <c r="E222" s="61"/>
      <c r="F222" s="61"/>
      <c r="G222" s="61"/>
      <c r="H222" s="61"/>
      <c r="I222" s="61"/>
      <c r="J222" s="61"/>
      <c r="K222" s="106"/>
      <c r="L222" s="107"/>
    </row>
    <row r="223" spans="1:12" ht="28.5" customHeight="1">
      <c r="A223" s="93" t="s">
        <v>659</v>
      </c>
      <c r="B223" s="289" t="str">
        <f>'ORÇAMENTO CENTRO FORM PROF'!D46</f>
        <v>LÂMPADA TUBULAR FLUORESCENTE T10 DE 20/40 W, BASE G13 - FORNECIMENTO E INSTALAÇÃO. AF_02/2020_P</v>
      </c>
      <c r="C223" s="289"/>
      <c r="D223" s="289"/>
      <c r="E223" s="289"/>
      <c r="F223" s="289"/>
      <c r="G223" s="289"/>
      <c r="H223" s="289"/>
      <c r="I223" s="289"/>
      <c r="J223" s="289"/>
      <c r="K223" s="108" t="s">
        <v>14</v>
      </c>
      <c r="L223" s="107"/>
    </row>
    <row r="224" spans="1:12">
      <c r="A224" s="93"/>
      <c r="B224" s="283" t="s">
        <v>13</v>
      </c>
      <c r="C224" s="283"/>
      <c r="D224" s="283"/>
      <c r="E224" s="56" t="s">
        <v>3</v>
      </c>
      <c r="F224" s="56" t="s">
        <v>38</v>
      </c>
      <c r="G224" s="56" t="s">
        <v>202</v>
      </c>
      <c r="H224" s="91" t="s">
        <v>203</v>
      </c>
      <c r="I224" s="91"/>
      <c r="J224" s="91" t="s">
        <v>40</v>
      </c>
      <c r="K224" s="57" t="s">
        <v>16</v>
      </c>
      <c r="L224" s="107"/>
    </row>
    <row r="225" spans="1:12" ht="15" customHeight="1">
      <c r="A225" s="99"/>
      <c r="B225" s="284" t="s">
        <v>748</v>
      </c>
      <c r="C225" s="284"/>
      <c r="D225" s="284"/>
      <c r="E225" s="58">
        <v>65</v>
      </c>
      <c r="F225" s="58"/>
      <c r="G225" s="58"/>
      <c r="H225" s="58"/>
      <c r="I225" s="58"/>
      <c r="J225" s="58"/>
      <c r="K225" s="59">
        <f>E225</f>
        <v>65</v>
      </c>
      <c r="L225" s="107"/>
    </row>
    <row r="226" spans="1:12">
      <c r="A226" s="99"/>
      <c r="B226" s="285" t="s">
        <v>41</v>
      </c>
      <c r="C226" s="285"/>
      <c r="D226" s="285"/>
      <c r="E226" s="285"/>
      <c r="F226" s="285"/>
      <c r="G226" s="285"/>
      <c r="H226" s="285"/>
      <c r="I226" s="285"/>
      <c r="J226" s="285"/>
      <c r="K226" s="59">
        <f>SUM(K225:K225)</f>
        <v>65</v>
      </c>
      <c r="L226" s="107"/>
    </row>
    <row r="227" spans="1:12">
      <c r="A227" s="99"/>
      <c r="B227" s="61"/>
      <c r="C227" s="61"/>
      <c r="D227" s="61"/>
      <c r="E227" s="61"/>
      <c r="F227" s="61"/>
      <c r="G227" s="61"/>
      <c r="H227" s="61"/>
      <c r="I227" s="61"/>
      <c r="J227" s="61"/>
      <c r="K227" s="106"/>
      <c r="L227" s="107"/>
    </row>
    <row r="228" spans="1:12" ht="22.5" customHeight="1">
      <c r="A228" s="93" t="s">
        <v>661</v>
      </c>
      <c r="B228" s="289" t="str">
        <f>'ORÇAMENTO CENTRO FORM PROF'!D47</f>
        <v>QUADRO DE DISTRIBUIÇÃO DE ENERGIA EM CHAPA DE AÇO GALVANIZADO, DE EMBUTIR, COM BARRAMENTO TRIFÁSICO, PARA 24 DISJUNTORES DIN 100A - FORNECIMENTO E INSTALAÇÃO. AF_10/2020</v>
      </c>
      <c r="C228" s="289"/>
      <c r="D228" s="289"/>
      <c r="E228" s="289"/>
      <c r="F228" s="289"/>
      <c r="G228" s="289"/>
      <c r="H228" s="289"/>
      <c r="I228" s="289"/>
      <c r="J228" s="289"/>
      <c r="K228" s="108" t="s">
        <v>14</v>
      </c>
      <c r="L228" s="107"/>
    </row>
    <row r="229" spans="1:12">
      <c r="A229" s="93"/>
      <c r="B229" s="283" t="s">
        <v>13</v>
      </c>
      <c r="C229" s="283"/>
      <c r="D229" s="283"/>
      <c r="E229" s="56" t="s">
        <v>3</v>
      </c>
      <c r="F229" s="56" t="s">
        <v>38</v>
      </c>
      <c r="G229" s="56" t="s">
        <v>202</v>
      </c>
      <c r="H229" s="91" t="s">
        <v>203</v>
      </c>
      <c r="I229" s="91"/>
      <c r="J229" s="91" t="s">
        <v>40</v>
      </c>
      <c r="K229" s="57" t="s">
        <v>16</v>
      </c>
      <c r="L229" s="107"/>
    </row>
    <row r="230" spans="1:12" ht="21.75" customHeight="1">
      <c r="A230" s="99"/>
      <c r="B230" s="284" t="s">
        <v>637</v>
      </c>
      <c r="C230" s="284"/>
      <c r="D230" s="284"/>
      <c r="E230" s="58">
        <v>4</v>
      </c>
      <c r="F230" s="58"/>
      <c r="G230" s="58"/>
      <c r="H230" s="58"/>
      <c r="I230" s="58"/>
      <c r="J230" s="58"/>
      <c r="K230" s="59">
        <f>E230</f>
        <v>4</v>
      </c>
      <c r="L230" s="107"/>
    </row>
    <row r="231" spans="1:12">
      <c r="A231" s="99"/>
      <c r="B231" s="285" t="s">
        <v>41</v>
      </c>
      <c r="C231" s="285"/>
      <c r="D231" s="285"/>
      <c r="E231" s="285"/>
      <c r="F231" s="285"/>
      <c r="G231" s="285"/>
      <c r="H231" s="285"/>
      <c r="I231" s="285"/>
      <c r="J231" s="285"/>
      <c r="K231" s="59">
        <f>SUM(K230:K230)</f>
        <v>4</v>
      </c>
      <c r="L231" s="107"/>
    </row>
    <row r="232" spans="1:12">
      <c r="A232" s="99"/>
      <c r="B232" s="61"/>
      <c r="C232" s="61"/>
      <c r="D232" s="61"/>
      <c r="E232" s="61"/>
      <c r="F232" s="61"/>
      <c r="G232" s="61"/>
      <c r="H232" s="61"/>
      <c r="I232" s="61"/>
      <c r="J232" s="61"/>
      <c r="K232" s="106"/>
      <c r="L232" s="107"/>
    </row>
    <row r="233" spans="1:12" ht="22.5" customHeight="1">
      <c r="A233" s="93" t="s">
        <v>664</v>
      </c>
      <c r="B233" s="289" t="str">
        <f>'ORÇAMENTO CENTRO FORM PROF'!D48</f>
        <v>DISJUNTOR MONOPOLAR TIPO DIN, CORRENTE NOMINAL DE 16A - FORNECIMENTO E INSTALAÇÃO. AF_10/2020</v>
      </c>
      <c r="C233" s="289"/>
      <c r="D233" s="289"/>
      <c r="E233" s="289"/>
      <c r="F233" s="289"/>
      <c r="G233" s="289"/>
      <c r="H233" s="289"/>
      <c r="I233" s="289"/>
      <c r="J233" s="289"/>
      <c r="K233" s="108" t="s">
        <v>14</v>
      </c>
      <c r="L233" s="107"/>
    </row>
    <row r="234" spans="1:12">
      <c r="A234" s="93"/>
      <c r="B234" s="283" t="s">
        <v>13</v>
      </c>
      <c r="C234" s="283"/>
      <c r="D234" s="283"/>
      <c r="E234" s="56" t="s">
        <v>3</v>
      </c>
      <c r="F234" s="56" t="s">
        <v>38</v>
      </c>
      <c r="G234" s="56" t="s">
        <v>202</v>
      </c>
      <c r="H234" s="91" t="s">
        <v>203</v>
      </c>
      <c r="I234" s="91"/>
      <c r="J234" s="91" t="s">
        <v>40</v>
      </c>
      <c r="K234" s="57" t="s">
        <v>16</v>
      </c>
      <c r="L234" s="107"/>
    </row>
    <row r="235" spans="1:12" ht="21" customHeight="1">
      <c r="A235" s="99"/>
      <c r="B235" s="284" t="s">
        <v>637</v>
      </c>
      <c r="C235" s="284"/>
      <c r="D235" s="284"/>
      <c r="E235" s="58">
        <v>16</v>
      </c>
      <c r="F235" s="58"/>
      <c r="G235" s="58"/>
      <c r="H235" s="58"/>
      <c r="I235" s="58"/>
      <c r="J235" s="58"/>
      <c r="K235" s="59">
        <f>E235</f>
        <v>16</v>
      </c>
      <c r="L235" s="107"/>
    </row>
    <row r="236" spans="1:12">
      <c r="A236" s="99"/>
      <c r="B236" s="285" t="s">
        <v>41</v>
      </c>
      <c r="C236" s="285"/>
      <c r="D236" s="285"/>
      <c r="E236" s="285"/>
      <c r="F236" s="285"/>
      <c r="G236" s="285"/>
      <c r="H236" s="285"/>
      <c r="I236" s="285"/>
      <c r="J236" s="285"/>
      <c r="K236" s="59">
        <f>SUM(K235:K235)</f>
        <v>16</v>
      </c>
      <c r="L236" s="107"/>
    </row>
    <row r="237" spans="1:12" ht="3.75" customHeight="1">
      <c r="A237" s="99"/>
      <c r="B237" s="61"/>
      <c r="C237" s="61"/>
      <c r="D237" s="61"/>
      <c r="E237" s="61"/>
      <c r="F237" s="61"/>
      <c r="G237" s="61"/>
      <c r="H237" s="61"/>
      <c r="I237" s="61"/>
      <c r="J237" s="61"/>
      <c r="K237" s="106"/>
      <c r="L237" s="107"/>
    </row>
    <row r="238" spans="1:12" ht="20.25" customHeight="1">
      <c r="A238" s="93" t="s">
        <v>665</v>
      </c>
      <c r="B238" s="289" t="str">
        <f>'ORÇAMENTO CENTRO FORM PROF'!D49</f>
        <v>DISJUNTOR TRIPOLAR TIPO NEMA, CORRENTE NOMINAL DE 60 ATÉ 100A - FORNECIMENTO E INSTALAÇÃO. AF_10/2020</v>
      </c>
      <c r="C238" s="289"/>
      <c r="D238" s="289"/>
      <c r="E238" s="289"/>
      <c r="F238" s="289"/>
      <c r="G238" s="289"/>
      <c r="H238" s="289"/>
      <c r="I238" s="289"/>
      <c r="J238" s="289"/>
      <c r="K238" s="108" t="s">
        <v>14</v>
      </c>
      <c r="L238" s="107"/>
    </row>
    <row r="239" spans="1:12">
      <c r="A239" s="93"/>
      <c r="B239" s="283" t="s">
        <v>13</v>
      </c>
      <c r="C239" s="283"/>
      <c r="D239" s="283"/>
      <c r="E239" s="56" t="s">
        <v>3</v>
      </c>
      <c r="F239" s="56" t="s">
        <v>38</v>
      </c>
      <c r="G239" s="56" t="s">
        <v>202</v>
      </c>
      <c r="H239" s="91" t="s">
        <v>203</v>
      </c>
      <c r="I239" s="91"/>
      <c r="J239" s="91" t="s">
        <v>40</v>
      </c>
      <c r="K239" s="57" t="s">
        <v>16</v>
      </c>
      <c r="L239" s="107"/>
    </row>
    <row r="240" spans="1:12" ht="24.75" customHeight="1">
      <c r="A240" s="99"/>
      <c r="B240" s="284" t="s">
        <v>637</v>
      </c>
      <c r="C240" s="284"/>
      <c r="D240" s="284"/>
      <c r="E240" s="58">
        <v>1</v>
      </c>
      <c r="F240" s="58"/>
      <c r="G240" s="58"/>
      <c r="H240" s="58"/>
      <c r="I240" s="58"/>
      <c r="J240" s="58"/>
      <c r="K240" s="59">
        <f>E240</f>
        <v>1</v>
      </c>
      <c r="L240" s="107"/>
    </row>
    <row r="241" spans="1:12">
      <c r="A241" s="99"/>
      <c r="B241" s="285" t="s">
        <v>41</v>
      </c>
      <c r="C241" s="285"/>
      <c r="D241" s="285"/>
      <c r="E241" s="285"/>
      <c r="F241" s="285"/>
      <c r="G241" s="285"/>
      <c r="H241" s="285"/>
      <c r="I241" s="285"/>
      <c r="J241" s="285"/>
      <c r="K241" s="59">
        <f>SUM(K240:K240)</f>
        <v>1</v>
      </c>
      <c r="L241" s="107"/>
    </row>
    <row r="242" spans="1:12">
      <c r="A242" s="99"/>
      <c r="B242" s="61"/>
      <c r="C242" s="61"/>
      <c r="D242" s="61"/>
      <c r="E242" s="61"/>
      <c r="F242" s="61"/>
      <c r="G242" s="61"/>
      <c r="H242" s="61"/>
      <c r="I242" s="61"/>
      <c r="J242" s="61"/>
      <c r="K242" s="106"/>
      <c r="L242" s="107"/>
    </row>
    <row r="243" spans="1:12" ht="23.25" customHeight="1">
      <c r="A243" s="93" t="s">
        <v>668</v>
      </c>
      <c r="B243" s="289" t="str">
        <f>'ORÇAMENTO CENTRO FORM PROF'!D50</f>
        <v>DISJUNTOR MONOPOLAR TIPO DIN, CORRENTE NOMINAL DE 25A - FORNECIMENTO E INSTALAÇÃO. AF_10/2020</v>
      </c>
      <c r="C243" s="289"/>
      <c r="D243" s="289"/>
      <c r="E243" s="289"/>
      <c r="F243" s="289"/>
      <c r="G243" s="289"/>
      <c r="H243" s="289"/>
      <c r="I243" s="289"/>
      <c r="J243" s="289"/>
      <c r="K243" s="108" t="s">
        <v>14</v>
      </c>
      <c r="L243" s="107"/>
    </row>
    <row r="244" spans="1:12">
      <c r="A244" s="93"/>
      <c r="B244" s="283" t="s">
        <v>13</v>
      </c>
      <c r="C244" s="283"/>
      <c r="D244" s="283"/>
      <c r="E244" s="56" t="s">
        <v>3</v>
      </c>
      <c r="F244" s="56" t="s">
        <v>38</v>
      </c>
      <c r="G244" s="56" t="s">
        <v>202</v>
      </c>
      <c r="H244" s="91" t="s">
        <v>203</v>
      </c>
      <c r="I244" s="91"/>
      <c r="J244" s="91" t="s">
        <v>40</v>
      </c>
      <c r="K244" s="57" t="s">
        <v>16</v>
      </c>
      <c r="L244" s="107"/>
    </row>
    <row r="245" spans="1:12" ht="22.5" customHeight="1">
      <c r="A245" s="99"/>
      <c r="B245" s="284" t="s">
        <v>637</v>
      </c>
      <c r="C245" s="284"/>
      <c r="D245" s="284"/>
      <c r="E245" s="58">
        <v>2</v>
      </c>
      <c r="F245" s="58"/>
      <c r="G245" s="58"/>
      <c r="H245" s="58"/>
      <c r="I245" s="58"/>
      <c r="J245" s="58"/>
      <c r="K245" s="59">
        <f>E245</f>
        <v>2</v>
      </c>
      <c r="L245" s="107"/>
    </row>
    <row r="246" spans="1:12">
      <c r="A246" s="99"/>
      <c r="B246" s="285" t="s">
        <v>41</v>
      </c>
      <c r="C246" s="285"/>
      <c r="D246" s="285"/>
      <c r="E246" s="285"/>
      <c r="F246" s="285"/>
      <c r="G246" s="285"/>
      <c r="H246" s="285"/>
      <c r="I246" s="285"/>
      <c r="J246" s="285"/>
      <c r="K246" s="59">
        <f>SUM(K245:K245)</f>
        <v>2</v>
      </c>
      <c r="L246" s="107"/>
    </row>
    <row r="247" spans="1:12">
      <c r="A247" s="99"/>
      <c r="B247" s="61"/>
      <c r="C247" s="61"/>
      <c r="D247" s="61"/>
      <c r="E247" s="61"/>
      <c r="F247" s="61"/>
      <c r="G247" s="61"/>
      <c r="H247" s="61"/>
      <c r="I247" s="61"/>
      <c r="J247" s="61"/>
      <c r="K247" s="106"/>
      <c r="L247" s="107"/>
    </row>
    <row r="248" spans="1:12" ht="26.25" customHeight="1">
      <c r="A248" s="93" t="s">
        <v>669</v>
      </c>
      <c r="B248" s="289" t="str">
        <f>'ORÇAMENTO CENTRO FORM PROF'!D51</f>
        <v>DISJUNTOR MONOPOLAR TIPO DIN, CORRENTE NOMINAL DE 50A - FORNECIMENTO E INSTALAÇÃO. AF_10/2020</v>
      </c>
      <c r="C248" s="289"/>
      <c r="D248" s="289"/>
      <c r="E248" s="289"/>
      <c r="F248" s="289"/>
      <c r="G248" s="289"/>
      <c r="H248" s="289"/>
      <c r="I248" s="289"/>
      <c r="J248" s="289"/>
      <c r="K248" s="108" t="s">
        <v>14</v>
      </c>
      <c r="L248" s="107"/>
    </row>
    <row r="249" spans="1:12">
      <c r="A249" s="93"/>
      <c r="B249" s="283" t="s">
        <v>13</v>
      </c>
      <c r="C249" s="283"/>
      <c r="D249" s="283"/>
      <c r="E249" s="56" t="s">
        <v>3</v>
      </c>
      <c r="F249" s="56" t="s">
        <v>38</v>
      </c>
      <c r="G249" s="56" t="s">
        <v>202</v>
      </c>
      <c r="H249" s="91" t="s">
        <v>203</v>
      </c>
      <c r="I249" s="91"/>
      <c r="J249" s="91" t="s">
        <v>40</v>
      </c>
      <c r="K249" s="57" t="s">
        <v>16</v>
      </c>
      <c r="L249" s="107"/>
    </row>
    <row r="250" spans="1:12" ht="23.25" customHeight="1">
      <c r="A250" s="99"/>
      <c r="B250" s="284" t="s">
        <v>637</v>
      </c>
      <c r="C250" s="284"/>
      <c r="D250" s="284"/>
      <c r="E250" s="58">
        <v>1</v>
      </c>
      <c r="F250" s="58"/>
      <c r="G250" s="58"/>
      <c r="H250" s="58"/>
      <c r="I250" s="58"/>
      <c r="J250" s="58"/>
      <c r="K250" s="59">
        <f>E250</f>
        <v>1</v>
      </c>
      <c r="L250" s="107"/>
    </row>
    <row r="251" spans="1:12">
      <c r="A251" s="99"/>
      <c r="B251" s="285" t="s">
        <v>41</v>
      </c>
      <c r="C251" s="285"/>
      <c r="D251" s="285"/>
      <c r="E251" s="285"/>
      <c r="F251" s="285"/>
      <c r="G251" s="285"/>
      <c r="H251" s="285"/>
      <c r="I251" s="285"/>
      <c r="J251" s="285"/>
      <c r="K251" s="59">
        <f>SUM(K250:K250)</f>
        <v>1</v>
      </c>
      <c r="L251" s="107"/>
    </row>
    <row r="252" spans="1:12">
      <c r="A252" s="99"/>
      <c r="B252" s="61"/>
      <c r="C252" s="61"/>
      <c r="D252" s="61"/>
      <c r="E252" s="61"/>
      <c r="F252" s="61"/>
      <c r="G252" s="61"/>
      <c r="H252" s="61"/>
      <c r="I252" s="61"/>
      <c r="J252" s="61"/>
      <c r="K252" s="106"/>
      <c r="L252" s="107"/>
    </row>
    <row r="253" spans="1:12" ht="30" customHeight="1">
      <c r="A253" s="93" t="s">
        <v>671</v>
      </c>
      <c r="B253" s="289" t="str">
        <f>'ORÇAMENTO CENTRO FORM PROF'!D52</f>
        <v>LUMINÁRIA DE EMERGÊNCIA, COM 30 LÂMPADAS LED DE 2 W, SEM REATOR - FORNECIMENTO E INSTALAÇÃO. AF_02/2020</v>
      </c>
      <c r="C253" s="289"/>
      <c r="D253" s="289"/>
      <c r="E253" s="289"/>
      <c r="F253" s="289"/>
      <c r="G253" s="289"/>
      <c r="H253" s="289"/>
      <c r="I253" s="289"/>
      <c r="J253" s="289"/>
      <c r="K253" s="108" t="s">
        <v>14</v>
      </c>
      <c r="L253" s="107"/>
    </row>
    <row r="254" spans="1:12">
      <c r="A254" s="93"/>
      <c r="B254" s="283" t="s">
        <v>13</v>
      </c>
      <c r="C254" s="283"/>
      <c r="D254" s="283"/>
      <c r="E254" s="56" t="s">
        <v>3</v>
      </c>
      <c r="F254" s="56" t="s">
        <v>38</v>
      </c>
      <c r="G254" s="56" t="s">
        <v>202</v>
      </c>
      <c r="H254" s="91" t="s">
        <v>203</v>
      </c>
      <c r="I254" s="91"/>
      <c r="J254" s="91" t="s">
        <v>40</v>
      </c>
      <c r="K254" s="57" t="s">
        <v>16</v>
      </c>
      <c r="L254" s="107"/>
    </row>
    <row r="255" spans="1:12" ht="30" customHeight="1">
      <c r="A255" s="99"/>
      <c r="B255" s="284" t="s">
        <v>748</v>
      </c>
      <c r="C255" s="284"/>
      <c r="D255" s="284"/>
      <c r="E255" s="58">
        <v>8</v>
      </c>
      <c r="F255" s="58"/>
      <c r="G255" s="58"/>
      <c r="H255" s="58"/>
      <c r="I255" s="58"/>
      <c r="J255" s="58"/>
      <c r="K255" s="59">
        <f>E255</f>
        <v>8</v>
      </c>
      <c r="L255" s="107"/>
    </row>
    <row r="256" spans="1:12">
      <c r="A256" s="99"/>
      <c r="B256" s="285" t="s">
        <v>41</v>
      </c>
      <c r="C256" s="285"/>
      <c r="D256" s="285"/>
      <c r="E256" s="285"/>
      <c r="F256" s="285"/>
      <c r="G256" s="285"/>
      <c r="H256" s="285"/>
      <c r="I256" s="285"/>
      <c r="J256" s="285"/>
      <c r="K256" s="59">
        <f>SUM(K255:K255)</f>
        <v>8</v>
      </c>
      <c r="L256" s="107"/>
    </row>
    <row r="257" spans="1:12">
      <c r="A257" s="99"/>
      <c r="B257" s="61"/>
      <c r="C257" s="61"/>
      <c r="D257" s="61"/>
      <c r="E257" s="61"/>
      <c r="F257" s="61"/>
      <c r="G257" s="61"/>
      <c r="H257" s="61"/>
      <c r="I257" s="61"/>
      <c r="J257" s="61"/>
      <c r="K257" s="106"/>
      <c r="L257" s="107"/>
    </row>
    <row r="258" spans="1:12">
      <c r="A258" s="99" t="s">
        <v>45</v>
      </c>
      <c r="B258" s="299" t="str">
        <f>'ORÇAMENTO CENTRO FORM PROF'!D53</f>
        <v>REVESTIMENTO DE PAREDES</v>
      </c>
      <c r="C258" s="289"/>
      <c r="D258" s="289"/>
      <c r="E258" s="289"/>
      <c r="F258" s="289"/>
      <c r="G258" s="289"/>
      <c r="H258" s="289"/>
      <c r="I258" s="289"/>
      <c r="J258" s="289"/>
      <c r="K258" s="108"/>
      <c r="L258" s="107"/>
    </row>
    <row r="259" spans="1:12" ht="21.75" customHeight="1">
      <c r="A259" s="93" t="s">
        <v>26</v>
      </c>
      <c r="B259" s="297" t="str">
        <f>'ORÇAMENTO CENTRO FORM PROF'!D54</f>
        <v>CHAPISCO APLICADO EM ALVENARIAS E ESTRUTURAS DE CONCRETO INTERNAS, COM COLHER DE PEDREIRO.  ARGAMASSA TRAÇO 1:3 COM PREPARO MANUAL. AF_06/2014</v>
      </c>
      <c r="C259" s="297"/>
      <c r="D259" s="297"/>
      <c r="E259" s="297"/>
      <c r="F259" s="297"/>
      <c r="G259" s="297"/>
      <c r="H259" s="297"/>
      <c r="I259" s="297"/>
      <c r="J259" s="297"/>
      <c r="K259" s="108" t="s">
        <v>7</v>
      </c>
      <c r="L259" s="107"/>
    </row>
    <row r="260" spans="1:12">
      <c r="A260" s="93"/>
      <c r="B260" s="283" t="s">
        <v>13</v>
      </c>
      <c r="C260" s="283"/>
      <c r="D260" s="283"/>
      <c r="E260" s="56" t="s">
        <v>3</v>
      </c>
      <c r="F260" s="56" t="s">
        <v>37</v>
      </c>
      <c r="G260" s="56" t="s">
        <v>202</v>
      </c>
      <c r="H260" s="91" t="s">
        <v>203</v>
      </c>
      <c r="I260" s="91"/>
      <c r="J260" s="91" t="s">
        <v>40</v>
      </c>
      <c r="K260" s="57" t="s">
        <v>16</v>
      </c>
      <c r="L260" s="107"/>
    </row>
    <row r="261" spans="1:12" ht="15" customHeight="1">
      <c r="A261" s="99"/>
      <c r="B261" s="284" t="s">
        <v>593</v>
      </c>
      <c r="C261" s="284"/>
      <c r="D261" s="284"/>
      <c r="E261" s="58">
        <v>4</v>
      </c>
      <c r="F261" s="58">
        <v>4</v>
      </c>
      <c r="G261" s="58">
        <v>15.36</v>
      </c>
      <c r="H261" s="58"/>
      <c r="I261" s="58"/>
      <c r="J261" s="58"/>
      <c r="K261" s="59">
        <f>G261*E261*F261</f>
        <v>245.76</v>
      </c>
      <c r="L261" s="107"/>
    </row>
    <row r="262" spans="1:12" ht="15" customHeight="1">
      <c r="A262" s="99"/>
      <c r="B262" s="284" t="s">
        <v>593</v>
      </c>
      <c r="C262" s="284"/>
      <c r="D262" s="284"/>
      <c r="E262" s="58">
        <v>2</v>
      </c>
      <c r="F262" s="58">
        <v>4</v>
      </c>
      <c r="G262" s="58">
        <v>6.4</v>
      </c>
      <c r="H262" s="58"/>
      <c r="I262" s="58"/>
      <c r="J262" s="58"/>
      <c r="K262" s="59">
        <f t="shared" ref="K262:K275" si="7">G262*E262*F262</f>
        <v>51.2</v>
      </c>
      <c r="L262" s="107"/>
    </row>
    <row r="263" spans="1:12" ht="15" customHeight="1">
      <c r="A263" s="99"/>
      <c r="B263" s="284" t="s">
        <v>594</v>
      </c>
      <c r="C263" s="284"/>
      <c r="D263" s="284"/>
      <c r="E263" s="58">
        <v>2</v>
      </c>
      <c r="F263" s="58">
        <v>3</v>
      </c>
      <c r="G263" s="58">
        <v>7.2</v>
      </c>
      <c r="H263" s="58"/>
      <c r="I263" s="58"/>
      <c r="J263" s="58"/>
      <c r="K263" s="59">
        <f t="shared" si="7"/>
        <v>43.2</v>
      </c>
      <c r="L263" s="107"/>
    </row>
    <row r="264" spans="1:12" ht="15" customHeight="1">
      <c r="A264" s="99"/>
      <c r="B264" s="284" t="s">
        <v>595</v>
      </c>
      <c r="C264" s="284"/>
      <c r="D264" s="284"/>
      <c r="E264" s="58">
        <v>2</v>
      </c>
      <c r="F264" s="58">
        <v>3</v>
      </c>
      <c r="G264" s="58">
        <v>3.3</v>
      </c>
      <c r="H264" s="58"/>
      <c r="I264" s="58"/>
      <c r="J264" s="58"/>
      <c r="K264" s="59">
        <f t="shared" si="7"/>
        <v>19.799999999999997</v>
      </c>
      <c r="L264" s="107"/>
    </row>
    <row r="265" spans="1:12" ht="15" customHeight="1">
      <c r="A265" s="99"/>
      <c r="B265" s="284" t="s">
        <v>596</v>
      </c>
      <c r="C265" s="284"/>
      <c r="D265" s="284"/>
      <c r="E265" s="58">
        <v>2</v>
      </c>
      <c r="F265" s="58">
        <v>3</v>
      </c>
      <c r="G265" s="58">
        <v>7.45</v>
      </c>
      <c r="H265" s="58"/>
      <c r="I265" s="58"/>
      <c r="J265" s="58"/>
      <c r="K265" s="59">
        <f t="shared" si="7"/>
        <v>44.7</v>
      </c>
      <c r="L265" s="107"/>
    </row>
    <row r="266" spans="1:12" ht="15" customHeight="1">
      <c r="A266" s="99"/>
      <c r="B266" s="284" t="s">
        <v>597</v>
      </c>
      <c r="C266" s="284"/>
      <c r="D266" s="284"/>
      <c r="E266" s="58">
        <v>2</v>
      </c>
      <c r="F266" s="58">
        <v>3</v>
      </c>
      <c r="G266" s="58">
        <v>3.3</v>
      </c>
      <c r="H266" s="58"/>
      <c r="I266" s="58"/>
      <c r="J266" s="58"/>
      <c r="K266" s="59">
        <f t="shared" si="7"/>
        <v>19.799999999999997</v>
      </c>
      <c r="L266" s="107"/>
    </row>
    <row r="267" spans="1:12" ht="15" customHeight="1">
      <c r="A267" s="99"/>
      <c r="B267" s="284" t="s">
        <v>598</v>
      </c>
      <c r="C267" s="284"/>
      <c r="D267" s="284"/>
      <c r="E267" s="58">
        <v>2</v>
      </c>
      <c r="F267" s="58">
        <v>3</v>
      </c>
      <c r="G267" s="58">
        <v>3.4</v>
      </c>
      <c r="H267" s="58"/>
      <c r="I267" s="58"/>
      <c r="J267" s="58"/>
      <c r="K267" s="59">
        <f t="shared" si="7"/>
        <v>20.399999999999999</v>
      </c>
      <c r="L267" s="107"/>
    </row>
    <row r="268" spans="1:12" ht="15" customHeight="1">
      <c r="A268" s="99"/>
      <c r="B268" s="284" t="s">
        <v>599</v>
      </c>
      <c r="C268" s="284"/>
      <c r="D268" s="284"/>
      <c r="E268" s="58">
        <v>2</v>
      </c>
      <c r="F268" s="58">
        <v>3</v>
      </c>
      <c r="G268" s="58">
        <v>3.65</v>
      </c>
      <c r="H268" s="58"/>
      <c r="I268" s="58"/>
      <c r="J268" s="58"/>
      <c r="K268" s="59">
        <f t="shared" si="7"/>
        <v>21.9</v>
      </c>
      <c r="L268" s="107"/>
    </row>
    <row r="269" spans="1:12" ht="15" customHeight="1">
      <c r="A269" s="99"/>
      <c r="B269" s="284" t="s">
        <v>579</v>
      </c>
      <c r="C269" s="284"/>
      <c r="D269" s="284"/>
      <c r="E269" s="58">
        <v>2</v>
      </c>
      <c r="F269" s="58">
        <v>3</v>
      </c>
      <c r="G269" s="58">
        <v>10.27</v>
      </c>
      <c r="H269" s="58"/>
      <c r="I269" s="58"/>
      <c r="J269" s="58"/>
      <c r="K269" s="59">
        <f t="shared" si="7"/>
        <v>61.62</v>
      </c>
      <c r="L269" s="107"/>
    </row>
    <row r="270" spans="1:12" ht="15" customHeight="1">
      <c r="A270" s="99"/>
      <c r="B270" s="284" t="s">
        <v>591</v>
      </c>
      <c r="C270" s="284"/>
      <c r="D270" s="284"/>
      <c r="E270" s="58">
        <v>2</v>
      </c>
      <c r="F270" s="58">
        <v>3</v>
      </c>
      <c r="G270" s="58">
        <v>4.47</v>
      </c>
      <c r="H270" s="58"/>
      <c r="I270" s="58"/>
      <c r="J270" s="58"/>
      <c r="K270" s="59">
        <f t="shared" si="7"/>
        <v>26.82</v>
      </c>
      <c r="L270" s="107"/>
    </row>
    <row r="271" spans="1:12" ht="15" customHeight="1">
      <c r="A271" s="99"/>
      <c r="B271" s="284" t="s">
        <v>590</v>
      </c>
      <c r="C271" s="284"/>
      <c r="D271" s="284"/>
      <c r="E271" s="58">
        <v>2</v>
      </c>
      <c r="F271" s="58">
        <v>3</v>
      </c>
      <c r="G271" s="58">
        <v>4.5999999999999996</v>
      </c>
      <c r="H271" s="58"/>
      <c r="I271" s="58"/>
      <c r="J271" s="58"/>
      <c r="K271" s="59">
        <f t="shared" si="7"/>
        <v>27.599999999999998</v>
      </c>
      <c r="L271" s="107"/>
    </row>
    <row r="272" spans="1:12" ht="15" customHeight="1">
      <c r="A272" s="99"/>
      <c r="B272" s="284" t="s">
        <v>526</v>
      </c>
      <c r="C272" s="284"/>
      <c r="D272" s="284"/>
      <c r="E272" s="58">
        <v>2</v>
      </c>
      <c r="F272" s="58">
        <v>3</v>
      </c>
      <c r="G272" s="58">
        <v>3.05</v>
      </c>
      <c r="H272" s="58"/>
      <c r="I272" s="58"/>
      <c r="J272" s="58"/>
      <c r="K272" s="59">
        <f t="shared" si="7"/>
        <v>18.299999999999997</v>
      </c>
      <c r="L272" s="107"/>
    </row>
    <row r="273" spans="1:14" ht="15" customHeight="1">
      <c r="A273" s="99"/>
      <c r="B273" s="284" t="s">
        <v>600</v>
      </c>
      <c r="C273" s="284"/>
      <c r="D273" s="284"/>
      <c r="E273" s="58">
        <v>2</v>
      </c>
      <c r="F273" s="58">
        <v>3</v>
      </c>
      <c r="G273" s="58">
        <v>9.8000000000000007</v>
      </c>
      <c r="H273" s="58"/>
      <c r="I273" s="58"/>
      <c r="J273" s="58"/>
      <c r="K273" s="59">
        <f t="shared" si="7"/>
        <v>58.800000000000004</v>
      </c>
      <c r="L273" s="107"/>
    </row>
    <row r="274" spans="1:14" ht="15" customHeight="1">
      <c r="A274" s="99"/>
      <c r="B274" s="284" t="s">
        <v>601</v>
      </c>
      <c r="C274" s="284"/>
      <c r="D274" s="284"/>
      <c r="E274" s="58">
        <v>2</v>
      </c>
      <c r="F274" s="58">
        <v>3</v>
      </c>
      <c r="G274" s="58">
        <v>9.8000000000000007</v>
      </c>
      <c r="H274" s="58"/>
      <c r="I274" s="58"/>
      <c r="J274" s="58"/>
      <c r="K274" s="59">
        <f t="shared" si="7"/>
        <v>58.800000000000004</v>
      </c>
      <c r="L274" s="107"/>
    </row>
    <row r="275" spans="1:14" ht="15" customHeight="1">
      <c r="A275" s="99"/>
      <c r="B275" s="284" t="s">
        <v>603</v>
      </c>
      <c r="C275" s="284"/>
      <c r="D275" s="284"/>
      <c r="E275" s="58">
        <v>1</v>
      </c>
      <c r="F275" s="58">
        <v>3</v>
      </c>
      <c r="G275" s="58">
        <v>70.819999999999993</v>
      </c>
      <c r="H275" s="58"/>
      <c r="I275" s="58"/>
      <c r="J275" s="58"/>
      <c r="K275" s="59">
        <f t="shared" si="7"/>
        <v>212.45999999999998</v>
      </c>
      <c r="L275" s="107"/>
      <c r="N275" t="s">
        <v>604</v>
      </c>
    </row>
    <row r="276" spans="1:14">
      <c r="A276" s="99"/>
      <c r="B276" s="285" t="s">
        <v>41</v>
      </c>
      <c r="C276" s="285"/>
      <c r="D276" s="285"/>
      <c r="E276" s="285"/>
      <c r="F276" s="285"/>
      <c r="G276" s="285"/>
      <c r="H276" s="285"/>
      <c r="I276" s="285"/>
      <c r="J276" s="285"/>
      <c r="K276" s="59">
        <f>SUM(K261:K275)</f>
        <v>931.15999999999985</v>
      </c>
      <c r="L276" s="101"/>
    </row>
    <row r="277" spans="1:14">
      <c r="A277" s="48"/>
      <c r="B277" s="48"/>
      <c r="C277" s="48"/>
      <c r="D277" s="48"/>
      <c r="E277" s="48"/>
      <c r="F277" s="48"/>
      <c r="G277" s="48"/>
      <c r="H277" s="48"/>
      <c r="I277" s="48"/>
      <c r="J277" s="48"/>
      <c r="K277" s="48"/>
      <c r="L277" s="101"/>
    </row>
    <row r="278" spans="1:14" ht="24" customHeight="1">
      <c r="A278" s="93" t="s">
        <v>31</v>
      </c>
      <c r="B278" s="289" t="str">
        <f>'ORÇAMENTO CENTRO FORM PROF'!D55</f>
        <v>MASSA ÚNICA, PARA RECEBIMENTO DE PINTURA, EM ARGAMASSA TRAÇO 1:2:8, PREPARO MECÂNICO COM BETONEIRA 400L, APLICADA MANUALMENTE EM FACES INTERNAS DE PAREDES, ESPESSURA DE 20MM, COM EXECUÇÃO DE TALISCAS. AF_06/2014</v>
      </c>
      <c r="C278" s="289"/>
      <c r="D278" s="289"/>
      <c r="E278" s="289"/>
      <c r="F278" s="289"/>
      <c r="G278" s="289"/>
      <c r="H278" s="289"/>
      <c r="I278" s="289"/>
      <c r="J278" s="289"/>
      <c r="K278" s="108" t="s">
        <v>7</v>
      </c>
      <c r="L278" s="101"/>
    </row>
    <row r="279" spans="1:14">
      <c r="A279" s="93"/>
      <c r="B279" s="283" t="s">
        <v>13</v>
      </c>
      <c r="C279" s="283"/>
      <c r="D279" s="283"/>
      <c r="E279" s="56" t="s">
        <v>3</v>
      </c>
      <c r="F279" s="56" t="s">
        <v>38</v>
      </c>
      <c r="G279" s="56" t="s">
        <v>202</v>
      </c>
      <c r="H279" s="91" t="s">
        <v>203</v>
      </c>
      <c r="I279" s="91"/>
      <c r="J279" s="91" t="s">
        <v>40</v>
      </c>
      <c r="K279" s="57" t="s">
        <v>16</v>
      </c>
      <c r="L279" s="101"/>
    </row>
    <row r="280" spans="1:14">
      <c r="A280" s="93"/>
      <c r="B280" s="284" t="s">
        <v>593</v>
      </c>
      <c r="C280" s="284"/>
      <c r="D280" s="284"/>
      <c r="E280" s="58">
        <v>4</v>
      </c>
      <c r="F280" s="58">
        <v>4</v>
      </c>
      <c r="G280" s="58">
        <v>15.36</v>
      </c>
      <c r="H280" s="58"/>
      <c r="I280" s="58"/>
      <c r="J280" s="58"/>
      <c r="K280" s="59">
        <f>G280*E280*F280</f>
        <v>245.76</v>
      </c>
      <c r="L280" s="101"/>
    </row>
    <row r="281" spans="1:14">
      <c r="A281" s="93"/>
      <c r="B281" s="284" t="s">
        <v>593</v>
      </c>
      <c r="C281" s="284"/>
      <c r="D281" s="284"/>
      <c r="E281" s="58">
        <v>2</v>
      </c>
      <c r="F281" s="58">
        <v>4</v>
      </c>
      <c r="G281" s="58">
        <v>6.4</v>
      </c>
      <c r="H281" s="58"/>
      <c r="I281" s="58"/>
      <c r="J281" s="58"/>
      <c r="K281" s="59">
        <f t="shared" ref="K281:K294" si="8">G281*E281*F281</f>
        <v>51.2</v>
      </c>
      <c r="L281" s="101"/>
    </row>
    <row r="282" spans="1:14" ht="15" customHeight="1">
      <c r="A282" s="93"/>
      <c r="B282" s="284" t="s">
        <v>594</v>
      </c>
      <c r="C282" s="284"/>
      <c r="D282" s="284"/>
      <c r="E282" s="58">
        <v>2</v>
      </c>
      <c r="F282" s="58">
        <v>3</v>
      </c>
      <c r="G282" s="58">
        <v>7.2</v>
      </c>
      <c r="H282" s="58"/>
      <c r="I282" s="58"/>
      <c r="J282" s="58"/>
      <c r="K282" s="59">
        <f t="shared" si="8"/>
        <v>43.2</v>
      </c>
      <c r="L282" s="101"/>
    </row>
    <row r="283" spans="1:14" ht="15" customHeight="1">
      <c r="A283" s="93"/>
      <c r="B283" s="284" t="s">
        <v>595</v>
      </c>
      <c r="C283" s="284"/>
      <c r="D283" s="284"/>
      <c r="E283" s="58">
        <v>2</v>
      </c>
      <c r="F283" s="58">
        <v>3</v>
      </c>
      <c r="G283" s="58">
        <v>3.3</v>
      </c>
      <c r="H283" s="58"/>
      <c r="I283" s="58"/>
      <c r="J283" s="58"/>
      <c r="K283" s="59">
        <f t="shared" si="8"/>
        <v>19.799999999999997</v>
      </c>
      <c r="L283" s="101"/>
    </row>
    <row r="284" spans="1:14" ht="15" customHeight="1">
      <c r="A284" s="93"/>
      <c r="B284" s="284" t="s">
        <v>596</v>
      </c>
      <c r="C284" s="284"/>
      <c r="D284" s="284"/>
      <c r="E284" s="58">
        <v>2</v>
      </c>
      <c r="F284" s="58">
        <v>3</v>
      </c>
      <c r="G284" s="58">
        <v>7.45</v>
      </c>
      <c r="H284" s="58"/>
      <c r="I284" s="58"/>
      <c r="J284" s="58"/>
      <c r="K284" s="59">
        <f t="shared" si="8"/>
        <v>44.7</v>
      </c>
      <c r="L284" s="101"/>
    </row>
    <row r="285" spans="1:14" ht="15" customHeight="1">
      <c r="A285" s="93"/>
      <c r="B285" s="284" t="s">
        <v>597</v>
      </c>
      <c r="C285" s="284"/>
      <c r="D285" s="284"/>
      <c r="E285" s="58">
        <v>2</v>
      </c>
      <c r="F285" s="58">
        <v>3</v>
      </c>
      <c r="G285" s="58">
        <v>3.3</v>
      </c>
      <c r="H285" s="58"/>
      <c r="I285" s="58"/>
      <c r="J285" s="58"/>
      <c r="K285" s="59">
        <f t="shared" si="8"/>
        <v>19.799999999999997</v>
      </c>
      <c r="L285" s="101"/>
    </row>
    <row r="286" spans="1:14" ht="15" customHeight="1">
      <c r="A286" s="93"/>
      <c r="B286" s="284" t="s">
        <v>598</v>
      </c>
      <c r="C286" s="284"/>
      <c r="D286" s="284"/>
      <c r="E286" s="58">
        <v>2</v>
      </c>
      <c r="F286" s="58">
        <v>3</v>
      </c>
      <c r="G286" s="58">
        <v>3.4</v>
      </c>
      <c r="H286" s="58"/>
      <c r="I286" s="58"/>
      <c r="J286" s="58"/>
      <c r="K286" s="59">
        <f t="shared" si="8"/>
        <v>20.399999999999999</v>
      </c>
      <c r="L286" s="101"/>
    </row>
    <row r="287" spans="1:14" ht="15" customHeight="1">
      <c r="A287" s="93"/>
      <c r="B287" s="284" t="s">
        <v>599</v>
      </c>
      <c r="C287" s="284"/>
      <c r="D287" s="284"/>
      <c r="E287" s="58">
        <v>2</v>
      </c>
      <c r="F287" s="58">
        <v>3</v>
      </c>
      <c r="G287" s="58">
        <v>3.65</v>
      </c>
      <c r="H287" s="58"/>
      <c r="I287" s="58"/>
      <c r="J287" s="58"/>
      <c r="K287" s="59">
        <f t="shared" si="8"/>
        <v>21.9</v>
      </c>
      <c r="L287" s="101"/>
    </row>
    <row r="288" spans="1:14" ht="15" customHeight="1">
      <c r="A288" s="93"/>
      <c r="B288" s="284" t="s">
        <v>579</v>
      </c>
      <c r="C288" s="284"/>
      <c r="D288" s="284"/>
      <c r="E288" s="58">
        <v>2</v>
      </c>
      <c r="F288" s="58">
        <v>3</v>
      </c>
      <c r="G288" s="58">
        <v>10.27</v>
      </c>
      <c r="H288" s="58"/>
      <c r="I288" s="58"/>
      <c r="J288" s="58"/>
      <c r="K288" s="59">
        <f t="shared" si="8"/>
        <v>61.62</v>
      </c>
      <c r="L288" s="101"/>
    </row>
    <row r="289" spans="1:12" ht="15" customHeight="1">
      <c r="A289" s="93"/>
      <c r="B289" s="284" t="s">
        <v>591</v>
      </c>
      <c r="C289" s="284"/>
      <c r="D289" s="284"/>
      <c r="E289" s="58">
        <v>2</v>
      </c>
      <c r="F289" s="58">
        <v>3</v>
      </c>
      <c r="G289" s="58">
        <v>4.47</v>
      </c>
      <c r="H289" s="58"/>
      <c r="I289" s="58"/>
      <c r="J289" s="58"/>
      <c r="K289" s="59">
        <f t="shared" si="8"/>
        <v>26.82</v>
      </c>
      <c r="L289" s="101"/>
    </row>
    <row r="290" spans="1:12" ht="15" customHeight="1">
      <c r="A290" s="93"/>
      <c r="B290" s="284" t="s">
        <v>590</v>
      </c>
      <c r="C290" s="284"/>
      <c r="D290" s="284"/>
      <c r="E290" s="58">
        <v>2</v>
      </c>
      <c r="F290" s="58">
        <v>3</v>
      </c>
      <c r="G290" s="58">
        <v>4.5999999999999996</v>
      </c>
      <c r="H290" s="58"/>
      <c r="I290" s="58"/>
      <c r="J290" s="58"/>
      <c r="K290" s="59">
        <f t="shared" si="8"/>
        <v>27.599999999999998</v>
      </c>
      <c r="L290" s="101"/>
    </row>
    <row r="291" spans="1:12" ht="15" customHeight="1">
      <c r="A291" s="93"/>
      <c r="B291" s="284" t="s">
        <v>526</v>
      </c>
      <c r="C291" s="284"/>
      <c r="D291" s="284"/>
      <c r="E291" s="58">
        <v>2</v>
      </c>
      <c r="F291" s="58">
        <v>3</v>
      </c>
      <c r="G291" s="58">
        <v>3.05</v>
      </c>
      <c r="H291" s="58"/>
      <c r="I291" s="58"/>
      <c r="J291" s="58"/>
      <c r="K291" s="59">
        <f t="shared" si="8"/>
        <v>18.299999999999997</v>
      </c>
      <c r="L291" s="101"/>
    </row>
    <row r="292" spans="1:12">
      <c r="A292" s="93"/>
      <c r="B292" s="284" t="s">
        <v>600</v>
      </c>
      <c r="C292" s="284"/>
      <c r="D292" s="284"/>
      <c r="E292" s="58">
        <v>2</v>
      </c>
      <c r="F292" s="58">
        <v>3</v>
      </c>
      <c r="G292" s="58">
        <v>9.8000000000000007</v>
      </c>
      <c r="H292" s="58"/>
      <c r="I292" s="58"/>
      <c r="J292" s="58"/>
      <c r="K292" s="59">
        <f t="shared" si="8"/>
        <v>58.800000000000004</v>
      </c>
      <c r="L292" s="101"/>
    </row>
    <row r="293" spans="1:12" ht="15" customHeight="1">
      <c r="A293" s="99"/>
      <c r="B293" s="284" t="s">
        <v>601</v>
      </c>
      <c r="C293" s="284"/>
      <c r="D293" s="284"/>
      <c r="E293" s="58">
        <v>2</v>
      </c>
      <c r="F293" s="58">
        <v>3</v>
      </c>
      <c r="G293" s="58">
        <v>9.8000000000000007</v>
      </c>
      <c r="H293" s="58"/>
      <c r="I293" s="58"/>
      <c r="J293" s="58"/>
      <c r="K293" s="59">
        <f t="shared" si="8"/>
        <v>58.800000000000004</v>
      </c>
      <c r="L293" s="48"/>
    </row>
    <row r="294" spans="1:12" ht="15" customHeight="1">
      <c r="A294" s="99"/>
      <c r="B294" s="284" t="s">
        <v>603</v>
      </c>
      <c r="C294" s="284"/>
      <c r="D294" s="284"/>
      <c r="E294" s="58">
        <v>1</v>
      </c>
      <c r="F294" s="58">
        <v>3</v>
      </c>
      <c r="G294" s="58">
        <v>70.819999999999993</v>
      </c>
      <c r="H294" s="58"/>
      <c r="I294" s="58"/>
      <c r="J294" s="58"/>
      <c r="K294" s="59">
        <f t="shared" si="8"/>
        <v>212.45999999999998</v>
      </c>
      <c r="L294" s="48"/>
    </row>
    <row r="295" spans="1:12" ht="22.5" customHeight="1">
      <c r="A295" s="99"/>
      <c r="B295" s="329" t="s">
        <v>41</v>
      </c>
      <c r="C295" s="330"/>
      <c r="D295" s="330"/>
      <c r="E295" s="330"/>
      <c r="F295" s="330"/>
      <c r="G295" s="330"/>
      <c r="H295" s="330"/>
      <c r="I295" s="330"/>
      <c r="J295" s="331"/>
      <c r="K295" s="59">
        <f>SUM(K280:K294)</f>
        <v>931.15999999999985</v>
      </c>
      <c r="L295" s="48"/>
    </row>
    <row r="296" spans="1:12" ht="22.5" customHeight="1">
      <c r="A296" s="99"/>
      <c r="B296" s="61"/>
      <c r="C296" s="61"/>
      <c r="D296" s="61"/>
      <c r="E296" s="61"/>
      <c r="F296" s="61"/>
      <c r="G296" s="61"/>
      <c r="H296" s="61"/>
      <c r="I296" s="61"/>
      <c r="J296" s="61"/>
      <c r="K296" s="106"/>
      <c r="L296" s="48"/>
    </row>
    <row r="297" spans="1:12" ht="22.5" customHeight="1">
      <c r="A297" s="93" t="s">
        <v>858</v>
      </c>
      <c r="B297" s="289" t="str">
        <f>'ORÇAMENTO CENTRO FORM PROF'!D56</f>
        <v>REVESTIMENTO CERÂMICO PARA PAREDES INTERNAS COM PLACAS TIPO ESMALTADA EXTRA DE DIMENSÕES 20X20 CM APLICADAS EM AMBIENTES DE ÁREA MAIOR QUE 5 M² NA ALTURA INTEIRA DAS PAREDES. AF_06/2014</v>
      </c>
      <c r="C297" s="289"/>
      <c r="D297" s="289"/>
      <c r="E297" s="289"/>
      <c r="F297" s="289"/>
      <c r="G297" s="289"/>
      <c r="H297" s="289"/>
      <c r="I297" s="289"/>
      <c r="J297" s="289"/>
      <c r="K297" s="108" t="s">
        <v>14</v>
      </c>
      <c r="L297" s="48"/>
    </row>
    <row r="298" spans="1:12" ht="22.5" customHeight="1">
      <c r="A298" s="93"/>
      <c r="B298" s="283" t="s">
        <v>13</v>
      </c>
      <c r="C298" s="283"/>
      <c r="D298" s="283"/>
      <c r="E298" s="56" t="s">
        <v>3</v>
      </c>
      <c r="F298" s="56" t="s">
        <v>38</v>
      </c>
      <c r="G298" s="56" t="s">
        <v>202</v>
      </c>
      <c r="H298" s="91" t="s">
        <v>201</v>
      </c>
      <c r="I298" s="91"/>
      <c r="J298" s="91" t="s">
        <v>40</v>
      </c>
      <c r="K298" s="57" t="s">
        <v>16</v>
      </c>
      <c r="L298" s="48"/>
    </row>
    <row r="299" spans="1:12" ht="22.5" customHeight="1">
      <c r="A299" s="99"/>
      <c r="B299" s="284" t="s">
        <v>534</v>
      </c>
      <c r="C299" s="284"/>
      <c r="D299" s="284"/>
      <c r="E299" s="58">
        <v>2</v>
      </c>
      <c r="F299" s="58">
        <v>1.55</v>
      </c>
      <c r="G299" s="58">
        <v>2.25</v>
      </c>
      <c r="H299" s="58">
        <v>3</v>
      </c>
      <c r="I299" s="58"/>
      <c r="J299" s="58"/>
      <c r="K299" s="59">
        <f>(F299+G299)*H299*E299</f>
        <v>22.799999999999997</v>
      </c>
      <c r="L299" s="48"/>
    </row>
    <row r="300" spans="1:12" ht="22.5" customHeight="1">
      <c r="A300" s="99"/>
      <c r="B300" s="284" t="s">
        <v>535</v>
      </c>
      <c r="C300" s="284"/>
      <c r="D300" s="284"/>
      <c r="E300" s="58">
        <v>2</v>
      </c>
      <c r="F300" s="58">
        <v>1.55</v>
      </c>
      <c r="G300" s="58">
        <v>2.25</v>
      </c>
      <c r="H300" s="58">
        <v>3</v>
      </c>
      <c r="I300" s="58"/>
      <c r="J300" s="58"/>
      <c r="K300" s="59">
        <f>(F300+G300)*H300*E300</f>
        <v>22.799999999999997</v>
      </c>
      <c r="L300" s="48"/>
    </row>
    <row r="301" spans="1:12" ht="22.5" customHeight="1">
      <c r="A301" s="99"/>
      <c r="B301" s="284" t="s">
        <v>859</v>
      </c>
      <c r="C301" s="284"/>
      <c r="D301" s="284"/>
      <c r="E301" s="58">
        <v>2</v>
      </c>
      <c r="F301" s="58">
        <v>1.3</v>
      </c>
      <c r="G301" s="58">
        <v>2.1</v>
      </c>
      <c r="H301" s="58">
        <v>3</v>
      </c>
      <c r="I301" s="58"/>
      <c r="J301" s="58"/>
      <c r="K301" s="59">
        <f t="shared" ref="K301:K303" si="9">(F301+G301)*H301*E301</f>
        <v>20.400000000000002</v>
      </c>
      <c r="L301" s="48"/>
    </row>
    <row r="302" spans="1:12" ht="22.5" customHeight="1">
      <c r="A302" s="99"/>
      <c r="B302" s="284" t="s">
        <v>535</v>
      </c>
      <c r="C302" s="284"/>
      <c r="D302" s="284"/>
      <c r="E302" s="58">
        <v>2</v>
      </c>
      <c r="F302" s="58">
        <v>1.3</v>
      </c>
      <c r="G302" s="58">
        <v>2.1</v>
      </c>
      <c r="H302" s="58">
        <v>3</v>
      </c>
      <c r="I302" s="58"/>
      <c r="J302" s="58"/>
      <c r="K302" s="59">
        <f t="shared" si="9"/>
        <v>20.400000000000002</v>
      </c>
      <c r="L302" s="48"/>
    </row>
    <row r="303" spans="1:12" ht="22.5" customHeight="1">
      <c r="A303" s="99"/>
      <c r="B303" s="284" t="s">
        <v>526</v>
      </c>
      <c r="C303" s="284"/>
      <c r="D303" s="284"/>
      <c r="E303" s="58">
        <v>2</v>
      </c>
      <c r="F303" s="58">
        <v>1.5</v>
      </c>
      <c r="G303" s="58">
        <v>1.5</v>
      </c>
      <c r="H303" s="58">
        <v>1.5</v>
      </c>
      <c r="I303" s="58"/>
      <c r="J303" s="58"/>
      <c r="K303" s="59">
        <f t="shared" si="9"/>
        <v>9</v>
      </c>
      <c r="L303" s="48"/>
    </row>
    <row r="304" spans="1:12" ht="22.5" customHeight="1">
      <c r="A304" s="99"/>
      <c r="B304" s="284" t="s">
        <v>590</v>
      </c>
      <c r="C304" s="284"/>
      <c r="D304" s="284"/>
      <c r="E304" s="58">
        <v>2</v>
      </c>
      <c r="F304" s="58">
        <v>1.8</v>
      </c>
      <c r="G304" s="58">
        <v>2.8</v>
      </c>
      <c r="H304" s="58">
        <v>1.5</v>
      </c>
      <c r="I304" s="58"/>
      <c r="J304" s="58"/>
      <c r="K304" s="59">
        <f t="shared" ref="K304" si="10">(F304+G304)*H304*E304</f>
        <v>13.799999999999999</v>
      </c>
      <c r="L304" s="48"/>
    </row>
    <row r="305" spans="1:12" ht="22.5" customHeight="1">
      <c r="A305" s="99"/>
      <c r="B305" s="285" t="s">
        <v>41</v>
      </c>
      <c r="C305" s="285"/>
      <c r="D305" s="285"/>
      <c r="E305" s="285"/>
      <c r="F305" s="285"/>
      <c r="G305" s="285"/>
      <c r="H305" s="285"/>
      <c r="I305" s="285"/>
      <c r="J305" s="285"/>
      <c r="K305" s="59">
        <f>SUM(K299:K304)</f>
        <v>109.2</v>
      </c>
      <c r="L305" s="48"/>
    </row>
    <row r="306" spans="1:12" ht="15" customHeight="1">
      <c r="A306" s="48"/>
      <c r="B306" s="48"/>
      <c r="C306" s="48"/>
      <c r="D306" s="48"/>
      <c r="E306" s="48"/>
      <c r="F306" s="48"/>
      <c r="G306" s="48"/>
      <c r="H306" s="48"/>
      <c r="I306" s="48"/>
      <c r="J306" s="48"/>
      <c r="K306" s="48"/>
      <c r="L306" s="48"/>
    </row>
    <row r="307" spans="1:12" ht="25.5" customHeight="1">
      <c r="A307" s="99" t="s">
        <v>165</v>
      </c>
      <c r="B307" s="299" t="s">
        <v>20</v>
      </c>
      <c r="C307" s="299"/>
      <c r="D307" s="299"/>
      <c r="E307" s="299"/>
      <c r="F307" s="299"/>
      <c r="G307" s="299"/>
      <c r="H307" s="299"/>
      <c r="I307" s="299"/>
      <c r="J307" s="299"/>
      <c r="K307" s="110"/>
      <c r="L307" s="48"/>
    </row>
    <row r="308" spans="1:12" ht="28.5" customHeight="1">
      <c r="A308" s="93" t="s">
        <v>28</v>
      </c>
      <c r="B308" s="297" t="str">
        <f>'ORÇAMENTO CENTRO FORM PROF'!D58</f>
        <v>APLICAÇÃO MANUAL DE FUNDO SELADOR ACRÍLICO EM PAREDES EXTERNAS DE CASAS. AF_06/2014</v>
      </c>
      <c r="C308" s="297"/>
      <c r="D308" s="297"/>
      <c r="E308" s="297"/>
      <c r="F308" s="297"/>
      <c r="G308" s="297"/>
      <c r="H308" s="297"/>
      <c r="I308" s="297"/>
      <c r="J308" s="297"/>
      <c r="K308" s="108" t="s">
        <v>7</v>
      </c>
      <c r="L308" s="48"/>
    </row>
    <row r="309" spans="1:12">
      <c r="A309" s="93"/>
      <c r="B309" s="283" t="s">
        <v>13</v>
      </c>
      <c r="C309" s="283"/>
      <c r="D309" s="283"/>
      <c r="E309" s="56" t="s">
        <v>3</v>
      </c>
      <c r="F309" s="56" t="s">
        <v>38</v>
      </c>
      <c r="G309" s="56" t="s">
        <v>202</v>
      </c>
      <c r="H309" s="91" t="s">
        <v>203</v>
      </c>
      <c r="I309" s="91"/>
      <c r="J309" s="91" t="s">
        <v>40</v>
      </c>
      <c r="K309" s="57" t="s">
        <v>16</v>
      </c>
      <c r="L309" s="48"/>
    </row>
    <row r="310" spans="1:12" ht="21" customHeight="1">
      <c r="A310" s="99"/>
      <c r="B310" s="284" t="s">
        <v>593</v>
      </c>
      <c r="C310" s="284"/>
      <c r="D310" s="284"/>
      <c r="E310" s="58">
        <v>4</v>
      </c>
      <c r="F310" s="58">
        <v>4</v>
      </c>
      <c r="G310" s="58">
        <v>15.36</v>
      </c>
      <c r="H310" s="58"/>
      <c r="I310" s="58"/>
      <c r="J310" s="58"/>
      <c r="K310" s="59">
        <f>G310*E310*F310</f>
        <v>245.76</v>
      </c>
      <c r="L310" s="48"/>
    </row>
    <row r="311" spans="1:12" ht="18.75" customHeight="1">
      <c r="A311" s="99"/>
      <c r="B311" s="284" t="s">
        <v>593</v>
      </c>
      <c r="C311" s="284"/>
      <c r="D311" s="284"/>
      <c r="E311" s="58">
        <v>2</v>
      </c>
      <c r="F311" s="58">
        <v>4</v>
      </c>
      <c r="G311" s="58">
        <v>6.4</v>
      </c>
      <c r="H311" s="58"/>
      <c r="I311" s="58"/>
      <c r="J311" s="58"/>
      <c r="K311" s="59">
        <f t="shared" ref="K311:K324" si="11">G311*E311*F311</f>
        <v>51.2</v>
      </c>
      <c r="L311" s="48"/>
    </row>
    <row r="312" spans="1:12" ht="19.5" customHeight="1">
      <c r="A312" s="99"/>
      <c r="B312" s="284" t="s">
        <v>594</v>
      </c>
      <c r="C312" s="284"/>
      <c r="D312" s="284"/>
      <c r="E312" s="58">
        <v>2</v>
      </c>
      <c r="F312" s="58">
        <v>3</v>
      </c>
      <c r="G312" s="58">
        <v>7.2</v>
      </c>
      <c r="H312" s="58"/>
      <c r="I312" s="58"/>
      <c r="J312" s="58"/>
      <c r="K312" s="59">
        <f t="shared" si="11"/>
        <v>43.2</v>
      </c>
      <c r="L312" s="48"/>
    </row>
    <row r="313" spans="1:12" ht="19.5" customHeight="1">
      <c r="A313" s="99"/>
      <c r="B313" s="284" t="s">
        <v>595</v>
      </c>
      <c r="C313" s="284"/>
      <c r="D313" s="284"/>
      <c r="E313" s="58">
        <v>2</v>
      </c>
      <c r="F313" s="58">
        <v>3</v>
      </c>
      <c r="G313" s="58">
        <v>3.3</v>
      </c>
      <c r="H313" s="58"/>
      <c r="I313" s="58"/>
      <c r="J313" s="58"/>
      <c r="K313" s="59">
        <f t="shared" si="11"/>
        <v>19.799999999999997</v>
      </c>
      <c r="L313" s="48"/>
    </row>
    <row r="314" spans="1:12" ht="20.25" customHeight="1">
      <c r="A314" s="99"/>
      <c r="B314" s="284" t="s">
        <v>596</v>
      </c>
      <c r="C314" s="284"/>
      <c r="D314" s="284"/>
      <c r="E314" s="58">
        <v>2</v>
      </c>
      <c r="F314" s="58">
        <v>3</v>
      </c>
      <c r="G314" s="58">
        <v>7.45</v>
      </c>
      <c r="H314" s="58"/>
      <c r="I314" s="58"/>
      <c r="J314" s="58"/>
      <c r="K314" s="59">
        <f t="shared" si="11"/>
        <v>44.7</v>
      </c>
      <c r="L314" s="48"/>
    </row>
    <row r="315" spans="1:12" ht="19.5" customHeight="1">
      <c r="A315" s="99"/>
      <c r="B315" s="284" t="s">
        <v>597</v>
      </c>
      <c r="C315" s="284"/>
      <c r="D315" s="284"/>
      <c r="E315" s="58">
        <v>2</v>
      </c>
      <c r="F315" s="58">
        <v>3</v>
      </c>
      <c r="G315" s="58">
        <v>3.3</v>
      </c>
      <c r="H315" s="58"/>
      <c r="I315" s="58"/>
      <c r="J315" s="58"/>
      <c r="K315" s="59">
        <f t="shared" si="11"/>
        <v>19.799999999999997</v>
      </c>
      <c r="L315" s="48"/>
    </row>
    <row r="316" spans="1:12" ht="18.75" customHeight="1">
      <c r="A316" s="99"/>
      <c r="B316" s="284" t="s">
        <v>598</v>
      </c>
      <c r="C316" s="284"/>
      <c r="D316" s="284"/>
      <c r="E316" s="58">
        <v>2</v>
      </c>
      <c r="F316" s="58">
        <v>3</v>
      </c>
      <c r="G316" s="58">
        <v>3.4</v>
      </c>
      <c r="H316" s="58"/>
      <c r="I316" s="58"/>
      <c r="J316" s="58"/>
      <c r="K316" s="59">
        <f t="shared" si="11"/>
        <v>20.399999999999999</v>
      </c>
      <c r="L316" s="48"/>
    </row>
    <row r="317" spans="1:12" ht="16.5" customHeight="1">
      <c r="A317" s="99"/>
      <c r="B317" s="284" t="s">
        <v>599</v>
      </c>
      <c r="C317" s="284"/>
      <c r="D317" s="284"/>
      <c r="E317" s="58">
        <v>2</v>
      </c>
      <c r="F317" s="58">
        <v>3</v>
      </c>
      <c r="G317" s="58">
        <v>3.65</v>
      </c>
      <c r="H317" s="58"/>
      <c r="I317" s="58"/>
      <c r="J317" s="58"/>
      <c r="K317" s="59">
        <f t="shared" si="11"/>
        <v>21.9</v>
      </c>
      <c r="L317" s="48"/>
    </row>
    <row r="318" spans="1:12" ht="16.5" customHeight="1">
      <c r="A318" s="99"/>
      <c r="B318" s="284" t="s">
        <v>579</v>
      </c>
      <c r="C318" s="284"/>
      <c r="D318" s="284"/>
      <c r="E318" s="58">
        <v>2</v>
      </c>
      <c r="F318" s="58">
        <v>3</v>
      </c>
      <c r="G318" s="58">
        <v>10.27</v>
      </c>
      <c r="H318" s="58"/>
      <c r="I318" s="58"/>
      <c r="J318" s="58"/>
      <c r="K318" s="59">
        <f t="shared" si="11"/>
        <v>61.62</v>
      </c>
      <c r="L318" s="48"/>
    </row>
    <row r="319" spans="1:12" ht="15" customHeight="1">
      <c r="A319" s="99"/>
      <c r="B319" s="284" t="s">
        <v>591</v>
      </c>
      <c r="C319" s="284"/>
      <c r="D319" s="284"/>
      <c r="E319" s="58">
        <v>2</v>
      </c>
      <c r="F319" s="58">
        <v>3</v>
      </c>
      <c r="G319" s="58">
        <v>4.47</v>
      </c>
      <c r="H319" s="58"/>
      <c r="I319" s="58"/>
      <c r="J319" s="58"/>
      <c r="K319" s="59">
        <f t="shared" si="11"/>
        <v>26.82</v>
      </c>
      <c r="L319" s="48"/>
    </row>
    <row r="320" spans="1:12" ht="17.25" customHeight="1">
      <c r="A320" s="99"/>
      <c r="B320" s="284" t="s">
        <v>590</v>
      </c>
      <c r="C320" s="284"/>
      <c r="D320" s="284"/>
      <c r="E320" s="58">
        <v>2</v>
      </c>
      <c r="F320" s="58">
        <v>3</v>
      </c>
      <c r="G320" s="58">
        <v>4.5999999999999996</v>
      </c>
      <c r="H320" s="58"/>
      <c r="I320" s="58"/>
      <c r="J320" s="58"/>
      <c r="K320" s="59">
        <f t="shared" si="11"/>
        <v>27.599999999999998</v>
      </c>
      <c r="L320" s="48"/>
    </row>
    <row r="321" spans="1:12" ht="16.5" customHeight="1">
      <c r="A321" s="99"/>
      <c r="B321" s="284" t="s">
        <v>526</v>
      </c>
      <c r="C321" s="284"/>
      <c r="D321" s="284"/>
      <c r="E321" s="58">
        <v>2</v>
      </c>
      <c r="F321" s="58">
        <v>3</v>
      </c>
      <c r="G321" s="58">
        <v>3.05</v>
      </c>
      <c r="H321" s="58"/>
      <c r="I321" s="58"/>
      <c r="J321" s="58"/>
      <c r="K321" s="59">
        <f t="shared" si="11"/>
        <v>18.299999999999997</v>
      </c>
      <c r="L321" s="48"/>
    </row>
    <row r="322" spans="1:12" ht="16.5" customHeight="1">
      <c r="A322" s="99"/>
      <c r="B322" s="284" t="s">
        <v>600</v>
      </c>
      <c r="C322" s="284"/>
      <c r="D322" s="284"/>
      <c r="E322" s="58">
        <v>2</v>
      </c>
      <c r="F322" s="58">
        <v>3</v>
      </c>
      <c r="G322" s="58">
        <v>9.8000000000000007</v>
      </c>
      <c r="H322" s="58"/>
      <c r="I322" s="58"/>
      <c r="J322" s="58"/>
      <c r="K322" s="59">
        <f t="shared" si="11"/>
        <v>58.800000000000004</v>
      </c>
      <c r="L322" s="48"/>
    </row>
    <row r="323" spans="1:12" ht="16.5" customHeight="1">
      <c r="A323" s="99"/>
      <c r="B323" s="284" t="s">
        <v>601</v>
      </c>
      <c r="C323" s="284"/>
      <c r="D323" s="284"/>
      <c r="E323" s="58">
        <v>2</v>
      </c>
      <c r="F323" s="58">
        <v>3</v>
      </c>
      <c r="G323" s="58">
        <v>9.8000000000000007</v>
      </c>
      <c r="H323" s="58"/>
      <c r="I323" s="58"/>
      <c r="J323" s="58"/>
      <c r="K323" s="59">
        <f t="shared" si="11"/>
        <v>58.800000000000004</v>
      </c>
      <c r="L323" s="48"/>
    </row>
    <row r="324" spans="1:12" ht="16.5" customHeight="1">
      <c r="A324" s="99"/>
      <c r="B324" s="284" t="s">
        <v>603</v>
      </c>
      <c r="C324" s="284"/>
      <c r="D324" s="284"/>
      <c r="E324" s="58">
        <v>1</v>
      </c>
      <c r="F324" s="58">
        <v>3</v>
      </c>
      <c r="G324" s="58">
        <v>70.819999999999993</v>
      </c>
      <c r="H324" s="58"/>
      <c r="I324" s="58"/>
      <c r="J324" s="58"/>
      <c r="K324" s="59">
        <f t="shared" si="11"/>
        <v>212.45999999999998</v>
      </c>
      <c r="L324" s="48"/>
    </row>
    <row r="325" spans="1:12" ht="15" customHeight="1">
      <c r="A325" s="99"/>
      <c r="B325" s="329" t="s">
        <v>41</v>
      </c>
      <c r="C325" s="330"/>
      <c r="D325" s="330"/>
      <c r="E325" s="330"/>
      <c r="F325" s="330"/>
      <c r="G325" s="330"/>
      <c r="H325" s="330"/>
      <c r="I325" s="330"/>
      <c r="J325" s="331"/>
      <c r="K325" s="59">
        <f>SUM(K310:K324)</f>
        <v>931.15999999999985</v>
      </c>
      <c r="L325" s="48"/>
    </row>
    <row r="326" spans="1:12" ht="15" customHeight="1">
      <c r="A326" s="99"/>
      <c r="B326" s="61"/>
      <c r="C326" s="61"/>
      <c r="D326" s="61"/>
      <c r="E326" s="61"/>
      <c r="F326" s="61"/>
      <c r="G326" s="61"/>
      <c r="H326" s="61"/>
      <c r="I326" s="61"/>
      <c r="J326" s="61"/>
      <c r="K326" s="106"/>
      <c r="L326" s="48"/>
    </row>
    <row r="327" spans="1:12" ht="24" customHeight="1">
      <c r="A327" s="93" t="s">
        <v>204</v>
      </c>
      <c r="B327" s="297" t="s">
        <v>279</v>
      </c>
      <c r="C327" s="297"/>
      <c r="D327" s="297"/>
      <c r="E327" s="297"/>
      <c r="F327" s="297"/>
      <c r="G327" s="297"/>
      <c r="H327" s="297"/>
      <c r="I327" s="297"/>
      <c r="J327" s="297"/>
      <c r="K327" s="108" t="s">
        <v>7</v>
      </c>
      <c r="L327" s="48"/>
    </row>
    <row r="328" spans="1:12">
      <c r="A328" s="93"/>
      <c r="B328" s="283" t="s">
        <v>13</v>
      </c>
      <c r="C328" s="283"/>
      <c r="D328" s="283"/>
      <c r="E328" s="56" t="s">
        <v>3</v>
      </c>
      <c r="F328" s="56" t="s">
        <v>38</v>
      </c>
      <c r="G328" s="56" t="s">
        <v>202</v>
      </c>
      <c r="H328" s="91" t="s">
        <v>203</v>
      </c>
      <c r="I328" s="91"/>
      <c r="J328" s="91" t="s">
        <v>40</v>
      </c>
      <c r="K328" s="57" t="s">
        <v>16</v>
      </c>
      <c r="L328" s="48"/>
    </row>
    <row r="329" spans="1:12">
      <c r="A329" s="93"/>
      <c r="B329" s="284" t="s">
        <v>593</v>
      </c>
      <c r="C329" s="284"/>
      <c r="D329" s="284"/>
      <c r="E329" s="58">
        <v>4</v>
      </c>
      <c r="F329" s="58">
        <v>4</v>
      </c>
      <c r="G329" s="58">
        <v>15.36</v>
      </c>
      <c r="H329" s="58"/>
      <c r="I329" s="58"/>
      <c r="J329" s="58"/>
      <c r="K329" s="59">
        <f>G329*E329*F329</f>
        <v>245.76</v>
      </c>
      <c r="L329" s="48"/>
    </row>
    <row r="330" spans="1:12">
      <c r="A330" s="93"/>
      <c r="B330" s="284" t="s">
        <v>593</v>
      </c>
      <c r="C330" s="284"/>
      <c r="D330" s="284"/>
      <c r="E330" s="58">
        <v>2</v>
      </c>
      <c r="F330" s="58">
        <v>4</v>
      </c>
      <c r="G330" s="58">
        <v>6.4</v>
      </c>
      <c r="H330" s="58"/>
      <c r="I330" s="58"/>
      <c r="J330" s="58"/>
      <c r="K330" s="59">
        <f t="shared" ref="K330:K343" si="12">G330*E330*F330</f>
        <v>51.2</v>
      </c>
      <c r="L330" s="48"/>
    </row>
    <row r="331" spans="1:12">
      <c r="A331" s="93"/>
      <c r="B331" s="284" t="s">
        <v>594</v>
      </c>
      <c r="C331" s="284"/>
      <c r="D331" s="284"/>
      <c r="E331" s="58">
        <v>2</v>
      </c>
      <c r="F331" s="58">
        <v>3</v>
      </c>
      <c r="G331" s="58">
        <v>7.2</v>
      </c>
      <c r="H331" s="58"/>
      <c r="I331" s="58"/>
      <c r="J331" s="58"/>
      <c r="K331" s="59">
        <f t="shared" si="12"/>
        <v>43.2</v>
      </c>
      <c r="L331" s="48"/>
    </row>
    <row r="332" spans="1:12">
      <c r="A332" s="93"/>
      <c r="B332" s="284" t="s">
        <v>595</v>
      </c>
      <c r="C332" s="284"/>
      <c r="D332" s="284"/>
      <c r="E332" s="58">
        <v>2</v>
      </c>
      <c r="F332" s="58">
        <v>3</v>
      </c>
      <c r="G332" s="58">
        <v>3.3</v>
      </c>
      <c r="H332" s="58"/>
      <c r="I332" s="58"/>
      <c r="J332" s="58"/>
      <c r="K332" s="59">
        <f t="shared" si="12"/>
        <v>19.799999999999997</v>
      </c>
      <c r="L332" s="48"/>
    </row>
    <row r="333" spans="1:12">
      <c r="A333" s="93"/>
      <c r="B333" s="284" t="s">
        <v>596</v>
      </c>
      <c r="C333" s="284"/>
      <c r="D333" s="284"/>
      <c r="E333" s="58">
        <v>2</v>
      </c>
      <c r="F333" s="58">
        <v>3</v>
      </c>
      <c r="G333" s="58">
        <v>7.45</v>
      </c>
      <c r="H333" s="58"/>
      <c r="I333" s="58"/>
      <c r="J333" s="58"/>
      <c r="K333" s="59">
        <f t="shared" si="12"/>
        <v>44.7</v>
      </c>
      <c r="L333" s="48"/>
    </row>
    <row r="334" spans="1:12">
      <c r="A334" s="93"/>
      <c r="B334" s="284" t="s">
        <v>597</v>
      </c>
      <c r="C334" s="284"/>
      <c r="D334" s="284"/>
      <c r="E334" s="58">
        <v>2</v>
      </c>
      <c r="F334" s="58">
        <v>3</v>
      </c>
      <c r="G334" s="58">
        <v>3.3</v>
      </c>
      <c r="H334" s="58"/>
      <c r="I334" s="58"/>
      <c r="J334" s="58"/>
      <c r="K334" s="59">
        <f t="shared" si="12"/>
        <v>19.799999999999997</v>
      </c>
      <c r="L334" s="48"/>
    </row>
    <row r="335" spans="1:12">
      <c r="A335" s="93"/>
      <c r="B335" s="284" t="s">
        <v>598</v>
      </c>
      <c r="C335" s="284"/>
      <c r="D335" s="284"/>
      <c r="E335" s="58">
        <v>2</v>
      </c>
      <c r="F335" s="58">
        <v>3</v>
      </c>
      <c r="G335" s="58">
        <v>3.4</v>
      </c>
      <c r="H335" s="58"/>
      <c r="I335" s="58"/>
      <c r="J335" s="58"/>
      <c r="K335" s="59">
        <f t="shared" si="12"/>
        <v>20.399999999999999</v>
      </c>
      <c r="L335" s="48"/>
    </row>
    <row r="336" spans="1:12">
      <c r="A336" s="93"/>
      <c r="B336" s="284" t="s">
        <v>599</v>
      </c>
      <c r="C336" s="284"/>
      <c r="D336" s="284"/>
      <c r="E336" s="58">
        <v>2</v>
      </c>
      <c r="F336" s="58">
        <v>3</v>
      </c>
      <c r="G336" s="58">
        <v>3.65</v>
      </c>
      <c r="H336" s="58"/>
      <c r="I336" s="58"/>
      <c r="J336" s="58"/>
      <c r="K336" s="59">
        <f t="shared" si="12"/>
        <v>21.9</v>
      </c>
      <c r="L336" s="48"/>
    </row>
    <row r="337" spans="1:12">
      <c r="A337" s="93"/>
      <c r="B337" s="284" t="s">
        <v>579</v>
      </c>
      <c r="C337" s="284"/>
      <c r="D337" s="284"/>
      <c r="E337" s="58">
        <v>2</v>
      </c>
      <c r="F337" s="58">
        <v>3</v>
      </c>
      <c r="G337" s="58">
        <v>10.27</v>
      </c>
      <c r="H337" s="58"/>
      <c r="I337" s="58"/>
      <c r="J337" s="58"/>
      <c r="K337" s="59">
        <f t="shared" si="12"/>
        <v>61.62</v>
      </c>
      <c r="L337" s="48"/>
    </row>
    <row r="338" spans="1:12">
      <c r="A338" s="93"/>
      <c r="B338" s="284" t="s">
        <v>591</v>
      </c>
      <c r="C338" s="284"/>
      <c r="D338" s="284"/>
      <c r="E338" s="58">
        <v>2</v>
      </c>
      <c r="F338" s="58">
        <v>3</v>
      </c>
      <c r="G338" s="58">
        <v>4.47</v>
      </c>
      <c r="H338" s="58"/>
      <c r="I338" s="58"/>
      <c r="J338" s="58"/>
      <c r="K338" s="59">
        <f t="shared" si="12"/>
        <v>26.82</v>
      </c>
      <c r="L338" s="48"/>
    </row>
    <row r="339" spans="1:12">
      <c r="A339" s="93"/>
      <c r="B339" s="284" t="s">
        <v>590</v>
      </c>
      <c r="C339" s="284"/>
      <c r="D339" s="284"/>
      <c r="E339" s="58">
        <v>2</v>
      </c>
      <c r="F339" s="58">
        <v>3</v>
      </c>
      <c r="G339" s="58">
        <v>4.5999999999999996</v>
      </c>
      <c r="H339" s="58"/>
      <c r="I339" s="58"/>
      <c r="J339" s="58"/>
      <c r="K339" s="59">
        <f t="shared" si="12"/>
        <v>27.599999999999998</v>
      </c>
      <c r="L339" s="48"/>
    </row>
    <row r="340" spans="1:12">
      <c r="A340" s="93"/>
      <c r="B340" s="284" t="s">
        <v>526</v>
      </c>
      <c r="C340" s="284"/>
      <c r="D340" s="284"/>
      <c r="E340" s="58">
        <v>2</v>
      </c>
      <c r="F340" s="58">
        <v>3</v>
      </c>
      <c r="G340" s="58">
        <v>3.05</v>
      </c>
      <c r="H340" s="58"/>
      <c r="I340" s="58"/>
      <c r="J340" s="58"/>
      <c r="K340" s="59">
        <f t="shared" si="12"/>
        <v>18.299999999999997</v>
      </c>
      <c r="L340" s="48"/>
    </row>
    <row r="341" spans="1:12">
      <c r="A341" s="93"/>
      <c r="B341" s="284" t="s">
        <v>600</v>
      </c>
      <c r="C341" s="284"/>
      <c r="D341" s="284"/>
      <c r="E341" s="58">
        <v>2</v>
      </c>
      <c r="F341" s="58">
        <v>3</v>
      </c>
      <c r="G341" s="58">
        <v>9.8000000000000007</v>
      </c>
      <c r="H341" s="58"/>
      <c r="I341" s="58"/>
      <c r="J341" s="58"/>
      <c r="K341" s="59">
        <f t="shared" si="12"/>
        <v>58.800000000000004</v>
      </c>
      <c r="L341" s="48"/>
    </row>
    <row r="342" spans="1:12">
      <c r="A342" s="93"/>
      <c r="B342" s="284" t="s">
        <v>601</v>
      </c>
      <c r="C342" s="284"/>
      <c r="D342" s="284"/>
      <c r="E342" s="58">
        <v>2</v>
      </c>
      <c r="F342" s="58">
        <v>3</v>
      </c>
      <c r="G342" s="58">
        <v>9.8000000000000007</v>
      </c>
      <c r="H342" s="58"/>
      <c r="I342" s="58"/>
      <c r="J342" s="58"/>
      <c r="K342" s="59">
        <f t="shared" si="12"/>
        <v>58.800000000000004</v>
      </c>
      <c r="L342" s="48"/>
    </row>
    <row r="343" spans="1:12" ht="15" customHeight="1">
      <c r="A343" s="99"/>
      <c r="B343" s="284" t="s">
        <v>603</v>
      </c>
      <c r="C343" s="284"/>
      <c r="D343" s="284"/>
      <c r="E343" s="58">
        <v>1</v>
      </c>
      <c r="F343" s="58">
        <v>3</v>
      </c>
      <c r="G343" s="58">
        <v>70.819999999999993</v>
      </c>
      <c r="H343" s="58"/>
      <c r="I343" s="58"/>
      <c r="J343" s="58"/>
      <c r="K343" s="59">
        <f t="shared" si="12"/>
        <v>212.45999999999998</v>
      </c>
      <c r="L343" s="48"/>
    </row>
    <row r="344" spans="1:12">
      <c r="A344" s="99"/>
      <c r="B344" s="285" t="s">
        <v>41</v>
      </c>
      <c r="C344" s="285"/>
      <c r="D344" s="285"/>
      <c r="E344" s="285"/>
      <c r="F344" s="285"/>
      <c r="G344" s="285"/>
      <c r="H344" s="285"/>
      <c r="I344" s="285"/>
      <c r="J344" s="285"/>
      <c r="K344" s="59">
        <f>SUM(K329:K343)</f>
        <v>931.15999999999985</v>
      </c>
      <c r="L344" s="48"/>
    </row>
    <row r="345" spans="1:12">
      <c r="A345" s="99"/>
      <c r="B345" s="61"/>
      <c r="C345" s="61"/>
      <c r="D345" s="61"/>
      <c r="E345" s="61"/>
      <c r="F345" s="61"/>
      <c r="G345" s="61"/>
      <c r="H345" s="61"/>
      <c r="I345" s="61"/>
      <c r="J345" s="61"/>
      <c r="K345" s="106"/>
      <c r="L345" s="48"/>
    </row>
    <row r="346" spans="1:12">
      <c r="A346" s="48"/>
      <c r="B346" s="48"/>
      <c r="C346" s="48"/>
      <c r="D346" s="48"/>
      <c r="E346" s="48"/>
      <c r="F346" s="48"/>
      <c r="G346" s="48"/>
      <c r="H346" s="48"/>
      <c r="I346" s="48"/>
      <c r="J346" s="48"/>
      <c r="K346" s="48"/>
      <c r="L346" s="48"/>
    </row>
    <row r="347" spans="1:12" ht="35.25" customHeight="1">
      <c r="A347" s="93" t="s">
        <v>211</v>
      </c>
      <c r="B347" s="289" t="str">
        <f>'ORÇAMENTO CENTRO FORM PROF'!D60</f>
        <v>APLICAÇÃO MANUAL DE PINTURA COM TINTA LÁTEX ACRÍLICA EM PAREDES, DUAS DEMÃOS. AF_06/2014</v>
      </c>
      <c r="C347" s="289"/>
      <c r="D347" s="289"/>
      <c r="E347" s="289"/>
      <c r="F347" s="289"/>
      <c r="G347" s="289"/>
      <c r="H347" s="289"/>
      <c r="I347" s="289"/>
      <c r="J347" s="289"/>
      <c r="K347" s="108" t="s">
        <v>7</v>
      </c>
      <c r="L347" s="48"/>
    </row>
    <row r="348" spans="1:12">
      <c r="A348" s="93"/>
      <c r="B348" s="283" t="s">
        <v>13</v>
      </c>
      <c r="C348" s="283"/>
      <c r="D348" s="283"/>
      <c r="E348" s="56" t="s">
        <v>3</v>
      </c>
      <c r="F348" s="56" t="s">
        <v>38</v>
      </c>
      <c r="G348" s="56" t="s">
        <v>202</v>
      </c>
      <c r="H348" s="91" t="s">
        <v>203</v>
      </c>
      <c r="I348" s="91"/>
      <c r="J348" s="91" t="s">
        <v>40</v>
      </c>
      <c r="K348" s="57" t="s">
        <v>16</v>
      </c>
      <c r="L348" s="48"/>
    </row>
    <row r="349" spans="1:12">
      <c r="A349" s="93"/>
      <c r="B349" s="284" t="s">
        <v>593</v>
      </c>
      <c r="C349" s="284"/>
      <c r="D349" s="284"/>
      <c r="E349" s="58">
        <v>4</v>
      </c>
      <c r="F349" s="58">
        <v>4</v>
      </c>
      <c r="G349" s="58">
        <v>15.36</v>
      </c>
      <c r="H349" s="58"/>
      <c r="I349" s="58"/>
      <c r="J349" s="58"/>
      <c r="K349" s="59">
        <f>G349*E349*F349</f>
        <v>245.76</v>
      </c>
      <c r="L349" s="48"/>
    </row>
    <row r="350" spans="1:12">
      <c r="A350" s="93"/>
      <c r="B350" s="284" t="s">
        <v>593</v>
      </c>
      <c r="C350" s="284"/>
      <c r="D350" s="284"/>
      <c r="E350" s="58">
        <v>2</v>
      </c>
      <c r="F350" s="58">
        <v>4</v>
      </c>
      <c r="G350" s="58">
        <v>6.4</v>
      </c>
      <c r="H350" s="58"/>
      <c r="I350" s="58"/>
      <c r="J350" s="58"/>
      <c r="K350" s="59">
        <f t="shared" ref="K350:K362" si="13">G350*E350*F350</f>
        <v>51.2</v>
      </c>
      <c r="L350" s="48"/>
    </row>
    <row r="351" spans="1:12">
      <c r="A351" s="93"/>
      <c r="B351" s="284" t="s">
        <v>594</v>
      </c>
      <c r="C351" s="284"/>
      <c r="D351" s="284"/>
      <c r="E351" s="58">
        <v>2</v>
      </c>
      <c r="F351" s="58">
        <v>3</v>
      </c>
      <c r="G351" s="58">
        <v>7.2</v>
      </c>
      <c r="H351" s="58"/>
      <c r="I351" s="58"/>
      <c r="J351" s="58"/>
      <c r="K351" s="59">
        <f t="shared" si="13"/>
        <v>43.2</v>
      </c>
      <c r="L351" s="48"/>
    </row>
    <row r="352" spans="1:12">
      <c r="A352" s="93"/>
      <c r="B352" s="284" t="s">
        <v>595</v>
      </c>
      <c r="C352" s="284"/>
      <c r="D352" s="284"/>
      <c r="E352" s="58">
        <v>2</v>
      </c>
      <c r="F352" s="58">
        <v>3</v>
      </c>
      <c r="G352" s="58">
        <v>3.3</v>
      </c>
      <c r="H352" s="58"/>
      <c r="I352" s="58"/>
      <c r="J352" s="58"/>
      <c r="K352" s="59">
        <f t="shared" si="13"/>
        <v>19.799999999999997</v>
      </c>
      <c r="L352" s="48"/>
    </row>
    <row r="353" spans="1:12">
      <c r="A353" s="93"/>
      <c r="B353" s="284" t="s">
        <v>596</v>
      </c>
      <c r="C353" s="284"/>
      <c r="D353" s="284"/>
      <c r="E353" s="58">
        <v>2</v>
      </c>
      <c r="F353" s="58">
        <v>3</v>
      </c>
      <c r="G353" s="58">
        <v>7.45</v>
      </c>
      <c r="H353" s="58"/>
      <c r="I353" s="58"/>
      <c r="J353" s="58"/>
      <c r="K353" s="59">
        <f t="shared" si="13"/>
        <v>44.7</v>
      </c>
      <c r="L353" s="48"/>
    </row>
    <row r="354" spans="1:12">
      <c r="A354" s="93"/>
      <c r="B354" s="284" t="s">
        <v>597</v>
      </c>
      <c r="C354" s="284"/>
      <c r="D354" s="284"/>
      <c r="E354" s="58">
        <v>2</v>
      </c>
      <c r="F354" s="58">
        <v>3</v>
      </c>
      <c r="G354" s="58">
        <v>3.3</v>
      </c>
      <c r="H354" s="58"/>
      <c r="I354" s="58"/>
      <c r="J354" s="58"/>
      <c r="K354" s="59">
        <f t="shared" si="13"/>
        <v>19.799999999999997</v>
      </c>
      <c r="L354" s="48"/>
    </row>
    <row r="355" spans="1:12">
      <c r="A355" s="93"/>
      <c r="B355" s="284" t="s">
        <v>598</v>
      </c>
      <c r="C355" s="284"/>
      <c r="D355" s="284"/>
      <c r="E355" s="58">
        <v>2</v>
      </c>
      <c r="F355" s="58">
        <v>3</v>
      </c>
      <c r="G355" s="58">
        <v>3.4</v>
      </c>
      <c r="H355" s="58"/>
      <c r="I355" s="58"/>
      <c r="J355" s="58"/>
      <c r="K355" s="59">
        <f t="shared" si="13"/>
        <v>20.399999999999999</v>
      </c>
      <c r="L355" s="48"/>
    </row>
    <row r="356" spans="1:12">
      <c r="A356" s="93"/>
      <c r="B356" s="284" t="s">
        <v>599</v>
      </c>
      <c r="C356" s="284"/>
      <c r="D356" s="284"/>
      <c r="E356" s="58">
        <v>2</v>
      </c>
      <c r="F356" s="58">
        <v>3</v>
      </c>
      <c r="G356" s="58">
        <v>3.65</v>
      </c>
      <c r="H356" s="58"/>
      <c r="I356" s="58"/>
      <c r="J356" s="58"/>
      <c r="K356" s="59">
        <f t="shared" si="13"/>
        <v>21.9</v>
      </c>
      <c r="L356" s="48"/>
    </row>
    <row r="357" spans="1:12">
      <c r="A357" s="93"/>
      <c r="B357" s="284" t="s">
        <v>579</v>
      </c>
      <c r="C357" s="284"/>
      <c r="D357" s="284"/>
      <c r="E357" s="58">
        <v>2</v>
      </c>
      <c r="F357" s="58">
        <v>3</v>
      </c>
      <c r="G357" s="58">
        <v>10.27</v>
      </c>
      <c r="H357" s="58"/>
      <c r="I357" s="58"/>
      <c r="J357" s="58"/>
      <c r="K357" s="59">
        <f t="shared" si="13"/>
        <v>61.62</v>
      </c>
      <c r="L357" s="48"/>
    </row>
    <row r="358" spans="1:12">
      <c r="A358" s="93"/>
      <c r="B358" s="284" t="s">
        <v>591</v>
      </c>
      <c r="C358" s="284"/>
      <c r="D358" s="284"/>
      <c r="E358" s="58">
        <v>2</v>
      </c>
      <c r="F358" s="58">
        <v>3</v>
      </c>
      <c r="G358" s="58">
        <v>4.47</v>
      </c>
      <c r="H358" s="58"/>
      <c r="I358" s="58"/>
      <c r="J358" s="58"/>
      <c r="K358" s="59">
        <f t="shared" si="13"/>
        <v>26.82</v>
      </c>
      <c r="L358" s="48"/>
    </row>
    <row r="359" spans="1:12">
      <c r="A359" s="93"/>
      <c r="B359" s="284" t="s">
        <v>590</v>
      </c>
      <c r="C359" s="284"/>
      <c r="D359" s="284"/>
      <c r="E359" s="58">
        <v>2</v>
      </c>
      <c r="F359" s="58">
        <v>3</v>
      </c>
      <c r="G359" s="58">
        <v>4.5999999999999996</v>
      </c>
      <c r="H359" s="58"/>
      <c r="I359" s="58"/>
      <c r="J359" s="58"/>
      <c r="K359" s="59">
        <f t="shared" si="13"/>
        <v>27.599999999999998</v>
      </c>
      <c r="L359" s="48"/>
    </row>
    <row r="360" spans="1:12">
      <c r="A360" s="93"/>
      <c r="B360" s="284" t="s">
        <v>526</v>
      </c>
      <c r="C360" s="284"/>
      <c r="D360" s="284"/>
      <c r="E360" s="58">
        <v>2</v>
      </c>
      <c r="F360" s="58">
        <v>3</v>
      </c>
      <c r="G360" s="58">
        <v>3.05</v>
      </c>
      <c r="H360" s="58"/>
      <c r="I360" s="58"/>
      <c r="J360" s="58"/>
      <c r="K360" s="59">
        <f t="shared" si="13"/>
        <v>18.299999999999997</v>
      </c>
      <c r="L360" s="48"/>
    </row>
    <row r="361" spans="1:12">
      <c r="A361" s="93"/>
      <c r="B361" s="284" t="s">
        <v>600</v>
      </c>
      <c r="C361" s="284"/>
      <c r="D361" s="284"/>
      <c r="E361" s="58">
        <v>2</v>
      </c>
      <c r="F361" s="58">
        <v>3</v>
      </c>
      <c r="G361" s="58">
        <v>9.8000000000000007</v>
      </c>
      <c r="H361" s="58"/>
      <c r="I361" s="58"/>
      <c r="J361" s="58"/>
      <c r="K361" s="59">
        <f t="shared" si="13"/>
        <v>58.800000000000004</v>
      </c>
      <c r="L361" s="48"/>
    </row>
    <row r="362" spans="1:12">
      <c r="A362" s="93"/>
      <c r="B362" s="284" t="s">
        <v>601</v>
      </c>
      <c r="C362" s="284"/>
      <c r="D362" s="284"/>
      <c r="E362" s="58">
        <v>2</v>
      </c>
      <c r="F362" s="58">
        <v>3</v>
      </c>
      <c r="G362" s="58">
        <v>9.8000000000000007</v>
      </c>
      <c r="H362" s="58"/>
      <c r="I362" s="58"/>
      <c r="J362" s="58"/>
      <c r="K362" s="59">
        <f t="shared" si="13"/>
        <v>58.800000000000004</v>
      </c>
      <c r="L362" s="48"/>
    </row>
    <row r="363" spans="1:12">
      <c r="A363" s="99"/>
      <c r="B363" s="285" t="s">
        <v>41</v>
      </c>
      <c r="C363" s="285"/>
      <c r="D363" s="285"/>
      <c r="E363" s="285"/>
      <c r="F363" s="285"/>
      <c r="G363" s="285"/>
      <c r="H363" s="285"/>
      <c r="I363" s="285"/>
      <c r="J363" s="285"/>
      <c r="K363" s="59">
        <f>SUM(K349:K362)</f>
        <v>718.69999999999982</v>
      </c>
      <c r="L363" s="48"/>
    </row>
    <row r="364" spans="1:12">
      <c r="A364" s="99"/>
      <c r="B364" s="61"/>
      <c r="C364" s="61"/>
      <c r="D364" s="61"/>
      <c r="E364" s="61"/>
      <c r="F364" s="61"/>
      <c r="G364" s="61"/>
      <c r="H364" s="61"/>
      <c r="I364" s="61"/>
      <c r="J364" s="61"/>
      <c r="K364" s="106"/>
      <c r="L364" s="48"/>
    </row>
    <row r="365" spans="1:12" ht="35.25" customHeight="1">
      <c r="A365" s="93" t="s">
        <v>212</v>
      </c>
      <c r="B365" s="289" t="str">
        <f>'ORÇAMENTO CENTRO FORM PROF'!D61</f>
        <v>APLICAÇÃO MANUAL DE TINTA LÁTEX ACRÍLICA EM PAREDE EXTERNAS DE CASAS, DUAS DEMÃOS. AF_11/2016</v>
      </c>
      <c r="C365" s="289"/>
      <c r="D365" s="289"/>
      <c r="E365" s="289"/>
      <c r="F365" s="289"/>
      <c r="G365" s="289"/>
      <c r="H365" s="289"/>
      <c r="I365" s="289"/>
      <c r="J365" s="289"/>
      <c r="K365" s="108" t="s">
        <v>7</v>
      </c>
      <c r="L365" s="48"/>
    </row>
    <row r="366" spans="1:12">
      <c r="A366" s="93"/>
      <c r="B366" s="283" t="s">
        <v>13</v>
      </c>
      <c r="C366" s="283"/>
      <c r="D366" s="283"/>
      <c r="E366" s="56" t="s">
        <v>3</v>
      </c>
      <c r="F366" s="56" t="s">
        <v>38</v>
      </c>
      <c r="G366" s="56" t="s">
        <v>202</v>
      </c>
      <c r="H366" s="91" t="s">
        <v>203</v>
      </c>
      <c r="I366" s="91"/>
      <c r="J366" s="91" t="s">
        <v>40</v>
      </c>
      <c r="K366" s="57" t="s">
        <v>16</v>
      </c>
      <c r="L366" s="48"/>
    </row>
    <row r="367" spans="1:12" ht="15" customHeight="1">
      <c r="A367" s="99"/>
      <c r="B367" s="284" t="s">
        <v>603</v>
      </c>
      <c r="C367" s="284"/>
      <c r="D367" s="284"/>
      <c r="E367" s="58">
        <v>1</v>
      </c>
      <c r="F367" s="58">
        <v>3</v>
      </c>
      <c r="G367" s="58">
        <v>70.819999999999993</v>
      </c>
      <c r="H367" s="58"/>
      <c r="I367" s="58"/>
      <c r="J367" s="58"/>
      <c r="K367" s="59">
        <f t="shared" ref="K367" si="14">G367*E367*F367</f>
        <v>212.45999999999998</v>
      </c>
      <c r="L367" s="48"/>
    </row>
    <row r="368" spans="1:12">
      <c r="A368" s="99"/>
      <c r="B368" s="285" t="s">
        <v>41</v>
      </c>
      <c r="C368" s="285"/>
      <c r="D368" s="285"/>
      <c r="E368" s="285"/>
      <c r="F368" s="285"/>
      <c r="G368" s="285"/>
      <c r="H368" s="285"/>
      <c r="I368" s="285"/>
      <c r="J368" s="285"/>
      <c r="K368" s="59">
        <f>SUM(K367:K367)</f>
        <v>212.45999999999998</v>
      </c>
      <c r="L368" s="48"/>
    </row>
    <row r="369" spans="1:14">
      <c r="A369" s="48"/>
      <c r="B369" s="48"/>
      <c r="C369" s="48"/>
      <c r="D369" s="48"/>
      <c r="E369" s="48"/>
      <c r="F369" s="48"/>
      <c r="G369" s="48"/>
      <c r="H369" s="48"/>
      <c r="I369" s="48"/>
      <c r="J369" s="48"/>
      <c r="K369" s="48"/>
      <c r="L369" s="48"/>
    </row>
    <row r="370" spans="1:14">
      <c r="A370" s="48"/>
      <c r="B370" s="48"/>
      <c r="C370" s="48"/>
      <c r="D370" s="48"/>
      <c r="E370" s="48"/>
      <c r="F370" s="48"/>
      <c r="G370" s="48"/>
      <c r="H370" s="48"/>
      <c r="I370" s="48"/>
      <c r="J370" s="48"/>
      <c r="K370" s="48"/>
      <c r="L370" s="48"/>
    </row>
    <row r="371" spans="1:14" ht="23.25" customHeight="1">
      <c r="A371" s="93" t="s">
        <v>213</v>
      </c>
      <c r="B371" s="289" t="str">
        <f>'ORÇAMENTO CENTRO FORM PROF'!D62</f>
        <v>PINTURA COM TINTA ALQUÍDICA DE ACABAMENTO (ESMALTE SINTÉTICO BRILHANTE) APLICADA A ROLO OU PINCEL SOBRE SUPERFÍCIES METÁLICAS (EXCETO PERFIL) EXECUTADO EM OBRA (POR DEMÃO). AF_01/2020</v>
      </c>
      <c r="C371" s="289"/>
      <c r="D371" s="289"/>
      <c r="E371" s="289"/>
      <c r="F371" s="289"/>
      <c r="G371" s="289"/>
      <c r="H371" s="289"/>
      <c r="I371" s="289"/>
      <c r="J371" s="289"/>
      <c r="K371" s="108" t="s">
        <v>7</v>
      </c>
      <c r="L371" s="48"/>
    </row>
    <row r="372" spans="1:14">
      <c r="A372" s="93"/>
      <c r="B372" s="283" t="s">
        <v>13</v>
      </c>
      <c r="C372" s="283"/>
      <c r="D372" s="283"/>
      <c r="E372" s="56" t="s">
        <v>3</v>
      </c>
      <c r="F372" s="56" t="s">
        <v>202</v>
      </c>
      <c r="G372" s="56" t="s">
        <v>37</v>
      </c>
      <c r="H372" s="91" t="s">
        <v>203</v>
      </c>
      <c r="I372" s="91"/>
      <c r="J372" s="91" t="s">
        <v>40</v>
      </c>
      <c r="K372" s="57" t="s">
        <v>16</v>
      </c>
      <c r="L372" s="48"/>
    </row>
    <row r="373" spans="1:14">
      <c r="A373" s="93"/>
      <c r="B373" s="284" t="s">
        <v>635</v>
      </c>
      <c r="C373" s="284"/>
      <c r="D373" s="284"/>
      <c r="E373" s="58">
        <v>5</v>
      </c>
      <c r="F373" s="58">
        <v>0.5</v>
      </c>
      <c r="G373" s="58">
        <v>6.4</v>
      </c>
      <c r="H373" s="58"/>
      <c r="I373" s="58"/>
      <c r="J373" s="58"/>
      <c r="K373" s="59">
        <f>G373*F373*E373</f>
        <v>16</v>
      </c>
      <c r="L373" s="48"/>
    </row>
    <row r="374" spans="1:14" ht="24" customHeight="1">
      <c r="A374" s="93"/>
      <c r="B374" s="284" t="s">
        <v>636</v>
      </c>
      <c r="C374" s="284"/>
      <c r="D374" s="284"/>
      <c r="E374" s="58">
        <v>1</v>
      </c>
      <c r="F374" s="58">
        <v>1.8</v>
      </c>
      <c r="G374" s="58">
        <v>17.75</v>
      </c>
      <c r="H374" s="58"/>
      <c r="I374" s="58"/>
      <c r="J374" s="58"/>
      <c r="K374" s="59">
        <f t="shared" ref="K374" si="15">G374*F374*E374</f>
        <v>31.95</v>
      </c>
      <c r="L374" s="48"/>
    </row>
    <row r="375" spans="1:14" ht="24" customHeight="1">
      <c r="A375" s="93"/>
      <c r="B375" s="284" t="s">
        <v>749</v>
      </c>
      <c r="C375" s="284"/>
      <c r="D375" s="284"/>
      <c r="E375" s="58">
        <v>1</v>
      </c>
      <c r="F375" s="58">
        <v>20</v>
      </c>
      <c r="G375" s="58">
        <v>2.1</v>
      </c>
      <c r="H375" s="58"/>
      <c r="I375" s="58"/>
      <c r="J375" s="58"/>
      <c r="K375" s="59">
        <f>G375*F375</f>
        <v>42</v>
      </c>
      <c r="L375" s="48"/>
    </row>
    <row r="376" spans="1:14">
      <c r="A376" s="99"/>
      <c r="B376" s="285" t="s">
        <v>41</v>
      </c>
      <c r="C376" s="285"/>
      <c r="D376" s="285"/>
      <c r="E376" s="285"/>
      <c r="F376" s="285"/>
      <c r="G376" s="285"/>
      <c r="H376" s="285"/>
      <c r="I376" s="285"/>
      <c r="J376" s="285"/>
      <c r="K376" s="59">
        <f>SUM(K373:K375)</f>
        <v>89.95</v>
      </c>
      <c r="L376" s="48"/>
    </row>
    <row r="377" spans="1:14">
      <c r="A377" s="48"/>
      <c r="B377" s="48"/>
      <c r="C377" s="48"/>
      <c r="D377" s="48"/>
      <c r="E377" s="48"/>
      <c r="F377" s="48"/>
      <c r="G377" s="48"/>
      <c r="H377" s="48"/>
      <c r="I377" s="48"/>
      <c r="J377" s="48"/>
      <c r="K377" s="48"/>
      <c r="L377" s="48"/>
    </row>
    <row r="378" spans="1:14">
      <c r="A378" s="99" t="s">
        <v>205</v>
      </c>
      <c r="B378" s="295" t="str">
        <f>'ORÇAMENTO CENTRO FORM PROF'!D63</f>
        <v>COBERTA</v>
      </c>
      <c r="C378" s="295"/>
      <c r="D378" s="295"/>
      <c r="E378" s="295"/>
      <c r="F378" s="295"/>
      <c r="G378" s="295"/>
      <c r="H378" s="295"/>
      <c r="I378" s="295"/>
      <c r="J378" s="295"/>
      <c r="K378" s="93"/>
      <c r="L378" s="48"/>
    </row>
    <row r="379" spans="1:14" ht="32.25" customHeight="1">
      <c r="A379" s="93" t="s">
        <v>29</v>
      </c>
      <c r="B379" s="289" t="str">
        <f>'ORÇAMENTO CENTRO FORM PROF'!D64</f>
        <v>FABRICAÇÃO E INSTALAÇÃO DE TESOURA INTEIRA EM AÇO, VÃO DE 7 M, PARA TELHA CERÂMICA OU DE CONCRETO, INCLUSO IÇAMENTO. AF_12/2015</v>
      </c>
      <c r="C379" s="289"/>
      <c r="D379" s="289"/>
      <c r="E379" s="289"/>
      <c r="F379" s="289"/>
      <c r="G379" s="289"/>
      <c r="H379" s="289"/>
      <c r="I379" s="289"/>
      <c r="J379" s="289"/>
      <c r="K379" s="108" t="s">
        <v>14</v>
      </c>
      <c r="L379" s="48"/>
    </row>
    <row r="380" spans="1:14">
      <c r="A380" s="93"/>
      <c r="B380" s="283" t="s">
        <v>13</v>
      </c>
      <c r="C380" s="283"/>
      <c r="D380" s="283"/>
      <c r="E380" s="56" t="s">
        <v>3</v>
      </c>
      <c r="F380" s="56" t="s">
        <v>37</v>
      </c>
      <c r="G380" s="56" t="s">
        <v>202</v>
      </c>
      <c r="H380" s="91" t="s">
        <v>522</v>
      </c>
      <c r="I380" s="91" t="s">
        <v>203</v>
      </c>
      <c r="J380" s="91" t="s">
        <v>40</v>
      </c>
      <c r="K380" s="57" t="s">
        <v>16</v>
      </c>
      <c r="L380" s="48"/>
    </row>
    <row r="381" spans="1:14">
      <c r="A381" s="99"/>
      <c r="B381" s="284" t="s">
        <v>281</v>
      </c>
      <c r="C381" s="284"/>
      <c r="D381" s="284"/>
      <c r="E381" s="58">
        <v>5</v>
      </c>
      <c r="F381" s="58"/>
      <c r="G381" s="58"/>
      <c r="H381" s="58">
        <v>6.8</v>
      </c>
      <c r="I381" s="58"/>
      <c r="J381" s="58"/>
      <c r="K381" s="59">
        <f>E381</f>
        <v>5</v>
      </c>
      <c r="L381" s="48"/>
    </row>
    <row r="382" spans="1:14">
      <c r="A382" s="99"/>
      <c r="B382" s="285" t="s">
        <v>41</v>
      </c>
      <c r="C382" s="285"/>
      <c r="D382" s="285"/>
      <c r="E382" s="285"/>
      <c r="F382" s="285"/>
      <c r="G382" s="285"/>
      <c r="H382" s="285"/>
      <c r="I382" s="285"/>
      <c r="J382" s="285"/>
      <c r="K382" s="59">
        <f>SUM(K381:K381)</f>
        <v>5</v>
      </c>
      <c r="L382" s="48"/>
    </row>
    <row r="383" spans="1:14">
      <c r="A383" s="99"/>
      <c r="B383" s="97"/>
      <c r="C383" s="97"/>
      <c r="D383" s="97"/>
      <c r="E383" s="97"/>
      <c r="F383" s="97"/>
      <c r="G383" s="97"/>
      <c r="H383" s="97"/>
      <c r="I383" s="97"/>
      <c r="J383" s="97"/>
      <c r="K383" s="93"/>
      <c r="L383" s="48"/>
    </row>
    <row r="384" spans="1:14" ht="22.5" customHeight="1">
      <c r="A384" s="93" t="s">
        <v>190</v>
      </c>
      <c r="B384" s="289" t="str">
        <f>'ORÇAMENTO CENTRO FORM PROF'!D65</f>
        <v>TRAMA DE AÇO COMPOSTA POR TERÇAS PARA TELHADOS DE ATÉ 2 ÁGUAS PARA TELHA ONDULADA DE FIBROCIMENTO, METÁLICA, PLÁSTICA OU TERMOACÚSTICA, INCLUSO TRANSPORTE VERTICAL. AF_07/2019</v>
      </c>
      <c r="C384" s="289"/>
      <c r="D384" s="289"/>
      <c r="E384" s="289"/>
      <c r="F384" s="289"/>
      <c r="G384" s="289"/>
      <c r="H384" s="289"/>
      <c r="I384" s="289"/>
      <c r="J384" s="289"/>
      <c r="K384" s="108" t="s">
        <v>7</v>
      </c>
      <c r="L384" s="48"/>
      <c r="N384">
        <v>133.55000000000001</v>
      </c>
    </row>
    <row r="385" spans="1:12">
      <c r="A385" s="93"/>
      <c r="B385" s="283" t="s">
        <v>13</v>
      </c>
      <c r="C385" s="283"/>
      <c r="D385" s="283"/>
      <c r="E385" s="56" t="s">
        <v>3</v>
      </c>
      <c r="F385" s="56" t="s">
        <v>37</v>
      </c>
      <c r="G385" s="56" t="s">
        <v>202</v>
      </c>
      <c r="H385" s="91" t="s">
        <v>522</v>
      </c>
      <c r="I385" s="91" t="s">
        <v>203</v>
      </c>
      <c r="J385" s="91" t="s">
        <v>40</v>
      </c>
      <c r="K385" s="57" t="s">
        <v>16</v>
      </c>
      <c r="L385" s="48"/>
    </row>
    <row r="386" spans="1:12" ht="26.25" customHeight="1">
      <c r="A386" s="99"/>
      <c r="B386" s="284" t="s">
        <v>281</v>
      </c>
      <c r="C386" s="284"/>
      <c r="D386" s="284"/>
      <c r="E386" s="58">
        <v>1</v>
      </c>
      <c r="F386" s="58"/>
      <c r="G386" s="58">
        <v>15.35</v>
      </c>
      <c r="H386" s="58">
        <v>7</v>
      </c>
      <c r="I386" s="58"/>
      <c r="J386" s="58"/>
      <c r="K386" s="59">
        <f>(H386*G386)-J386</f>
        <v>107.45</v>
      </c>
      <c r="L386" s="48"/>
    </row>
    <row r="387" spans="1:12">
      <c r="A387" s="99"/>
      <c r="B387" s="285" t="s">
        <v>41</v>
      </c>
      <c r="C387" s="285"/>
      <c r="D387" s="285"/>
      <c r="E387" s="285"/>
      <c r="F387" s="285"/>
      <c r="G387" s="285"/>
      <c r="H387" s="285"/>
      <c r="I387" s="285"/>
      <c r="J387" s="285"/>
      <c r="K387" s="59">
        <f>SUM(K386:K386)</f>
        <v>107.45</v>
      </c>
      <c r="L387" s="48"/>
    </row>
    <row r="388" spans="1:12">
      <c r="A388" s="48"/>
      <c r="B388" s="48"/>
      <c r="C388" s="48"/>
      <c r="D388" s="48"/>
      <c r="E388" s="48"/>
      <c r="F388" s="48"/>
      <c r="G388" s="48"/>
      <c r="H388" s="48"/>
      <c r="I388" s="48"/>
      <c r="J388" s="48"/>
      <c r="K388" s="48"/>
      <c r="L388" s="48"/>
    </row>
    <row r="389" spans="1:12" ht="30" customHeight="1">
      <c r="A389" s="93" t="s">
        <v>215</v>
      </c>
      <c r="B389" s="289" t="str">
        <f>'ORÇAMENTO CENTRO FORM PROF'!D66</f>
        <v>TELHAMENTO COM TELHA METÁLICA TERMOACÚSTICA E = 30 MM, COM ATÉ 2 ÁGUAS, INCLUSO IÇAMENTO. AF_07/2019</v>
      </c>
      <c r="C389" s="289"/>
      <c r="D389" s="289"/>
      <c r="E389" s="289"/>
      <c r="F389" s="289"/>
      <c r="G389" s="289"/>
      <c r="H389" s="289"/>
      <c r="I389" s="289"/>
      <c r="J389" s="289"/>
      <c r="K389" s="108" t="s">
        <v>7</v>
      </c>
      <c r="L389" s="110"/>
    </row>
    <row r="390" spans="1:12">
      <c r="A390" s="93"/>
      <c r="B390" s="283" t="s">
        <v>13</v>
      </c>
      <c r="C390" s="283"/>
      <c r="D390" s="283"/>
      <c r="E390" s="56" t="s">
        <v>3</v>
      </c>
      <c r="F390" s="56" t="s">
        <v>37</v>
      </c>
      <c r="G390" s="56" t="s">
        <v>202</v>
      </c>
      <c r="H390" s="91" t="s">
        <v>522</v>
      </c>
      <c r="I390" s="91" t="s">
        <v>203</v>
      </c>
      <c r="J390" s="91" t="s">
        <v>40</v>
      </c>
      <c r="K390" s="57" t="s">
        <v>16</v>
      </c>
      <c r="L390" s="110"/>
    </row>
    <row r="391" spans="1:12" ht="43.5" customHeight="1">
      <c r="A391" s="99"/>
      <c r="B391" s="284" t="s">
        <v>281</v>
      </c>
      <c r="C391" s="284"/>
      <c r="D391" s="284"/>
      <c r="E391" s="58">
        <v>1</v>
      </c>
      <c r="F391" s="58">
        <v>2</v>
      </c>
      <c r="G391" s="58">
        <v>15.35</v>
      </c>
      <c r="H391" s="58">
        <v>7</v>
      </c>
      <c r="I391" s="58"/>
      <c r="J391" s="58"/>
      <c r="K391" s="59">
        <f>(H391*G391)-J391</f>
        <v>107.45</v>
      </c>
      <c r="L391" s="110"/>
    </row>
    <row r="392" spans="1:12">
      <c r="A392" s="99"/>
      <c r="B392" s="285" t="s">
        <v>41</v>
      </c>
      <c r="C392" s="285"/>
      <c r="D392" s="285"/>
      <c r="E392" s="285"/>
      <c r="F392" s="285"/>
      <c r="G392" s="285"/>
      <c r="H392" s="285"/>
      <c r="I392" s="285"/>
      <c r="J392" s="285"/>
      <c r="K392" s="59">
        <f>SUM(K391:K391)</f>
        <v>107.45</v>
      </c>
      <c r="L392" s="110"/>
    </row>
    <row r="393" spans="1:12">
      <c r="A393" s="48"/>
      <c r="B393" s="48"/>
      <c r="C393" s="48"/>
      <c r="D393" s="48"/>
      <c r="E393" s="48"/>
      <c r="F393" s="48"/>
      <c r="G393" s="48"/>
      <c r="H393" s="48"/>
      <c r="I393" s="48"/>
      <c r="J393" s="48"/>
      <c r="K393" s="48"/>
      <c r="L393" s="110"/>
    </row>
    <row r="394" spans="1:12">
      <c r="A394" s="93" t="s">
        <v>216</v>
      </c>
      <c r="B394" s="289" t="str">
        <f>'ORÇAMENTO CENTRO FORM PROF'!D67</f>
        <v>ESTRUTURA PARA MARQUISE METALICA</v>
      </c>
      <c r="C394" s="289"/>
      <c r="D394" s="289"/>
      <c r="E394" s="289"/>
      <c r="F394" s="289"/>
      <c r="G394" s="289"/>
      <c r="H394" s="289"/>
      <c r="I394" s="289"/>
      <c r="J394" s="289"/>
      <c r="K394" s="108" t="s">
        <v>7</v>
      </c>
      <c r="L394" s="110"/>
    </row>
    <row r="395" spans="1:12">
      <c r="A395" s="93"/>
      <c r="B395" s="283" t="s">
        <v>13</v>
      </c>
      <c r="C395" s="283"/>
      <c r="D395" s="283"/>
      <c r="E395" s="56" t="s">
        <v>3</v>
      </c>
      <c r="F395" s="56" t="s">
        <v>38</v>
      </c>
      <c r="G395" s="56" t="s">
        <v>202</v>
      </c>
      <c r="H395" s="91" t="s">
        <v>203</v>
      </c>
      <c r="I395" s="91"/>
      <c r="J395" s="91" t="s">
        <v>40</v>
      </c>
      <c r="K395" s="57" t="s">
        <v>16</v>
      </c>
      <c r="L395" s="110"/>
    </row>
    <row r="396" spans="1:12">
      <c r="A396" s="99"/>
      <c r="B396" s="284" t="s">
        <v>523</v>
      </c>
      <c r="C396" s="284"/>
      <c r="D396" s="284"/>
      <c r="E396" s="58">
        <v>1</v>
      </c>
      <c r="F396" s="58">
        <v>1.8</v>
      </c>
      <c r="G396" s="58">
        <v>19.75</v>
      </c>
      <c r="H396" s="58"/>
      <c r="I396" s="58"/>
      <c r="J396" s="58"/>
      <c r="K396" s="59">
        <f>G396*E396*F396</f>
        <v>35.550000000000004</v>
      </c>
      <c r="L396" s="110"/>
    </row>
    <row r="397" spans="1:12">
      <c r="A397" s="99"/>
      <c r="B397" s="285" t="s">
        <v>41</v>
      </c>
      <c r="C397" s="285"/>
      <c r="D397" s="285"/>
      <c r="E397" s="285"/>
      <c r="F397" s="285"/>
      <c r="G397" s="285"/>
      <c r="H397" s="285"/>
      <c r="I397" s="285"/>
      <c r="J397" s="285"/>
      <c r="K397" s="59">
        <f>SUM(K396:K396)</f>
        <v>35.550000000000004</v>
      </c>
      <c r="L397" s="110"/>
    </row>
    <row r="398" spans="1:12">
      <c r="A398" s="48"/>
      <c r="B398" s="48"/>
      <c r="C398" s="48"/>
      <c r="D398" s="48"/>
      <c r="E398" s="48"/>
      <c r="F398" s="48"/>
      <c r="G398" s="48"/>
      <c r="H398" s="48"/>
      <c r="I398" s="48"/>
      <c r="J398" s="48"/>
      <c r="K398" s="48"/>
      <c r="L398" s="110"/>
    </row>
    <row r="399" spans="1:12">
      <c r="A399" s="93" t="s">
        <v>363</v>
      </c>
      <c r="B399" s="289" t="str">
        <f>'ORÇAMENTO CENTRO FORM PROF'!D68</f>
        <v>RUFO DE CONCRETO ARMADO FCK=20MPA L=30CM E H=5CM</v>
      </c>
      <c r="C399" s="289"/>
      <c r="D399" s="289"/>
      <c r="E399" s="289"/>
      <c r="F399" s="289"/>
      <c r="G399" s="289"/>
      <c r="H399" s="289"/>
      <c r="I399" s="289"/>
      <c r="J399" s="289"/>
      <c r="K399" s="108" t="s">
        <v>30</v>
      </c>
      <c r="L399" s="110"/>
    </row>
    <row r="400" spans="1:12">
      <c r="A400" s="93"/>
      <c r="B400" s="283" t="s">
        <v>13</v>
      </c>
      <c r="C400" s="283"/>
      <c r="D400" s="283"/>
      <c r="E400" s="56" t="s">
        <v>3</v>
      </c>
      <c r="F400" s="56" t="s">
        <v>201</v>
      </c>
      <c r="G400" s="56" t="s">
        <v>202</v>
      </c>
      <c r="H400" s="91" t="s">
        <v>203</v>
      </c>
      <c r="I400" s="91"/>
      <c r="J400" s="91" t="s">
        <v>40</v>
      </c>
      <c r="K400" s="57" t="s">
        <v>16</v>
      </c>
      <c r="L400" s="110"/>
    </row>
    <row r="401" spans="1:12">
      <c r="A401" s="99"/>
      <c r="B401" s="284" t="s">
        <v>524</v>
      </c>
      <c r="C401" s="284"/>
      <c r="D401" s="284"/>
      <c r="E401" s="58">
        <v>1</v>
      </c>
      <c r="F401" s="58"/>
      <c r="G401" s="58">
        <v>61.5</v>
      </c>
      <c r="H401" s="58"/>
      <c r="I401" s="58"/>
      <c r="J401" s="58"/>
      <c r="K401" s="59">
        <f>G401*E401</f>
        <v>61.5</v>
      </c>
      <c r="L401" s="110"/>
    </row>
    <row r="402" spans="1:12" ht="25.5" customHeight="1">
      <c r="A402" s="99"/>
      <c r="B402" s="285" t="s">
        <v>41</v>
      </c>
      <c r="C402" s="285"/>
      <c r="D402" s="285"/>
      <c r="E402" s="285"/>
      <c r="F402" s="285"/>
      <c r="G402" s="285"/>
      <c r="H402" s="285"/>
      <c r="I402" s="285"/>
      <c r="J402" s="285"/>
      <c r="K402" s="59">
        <f>SUM(K401:K401)</f>
        <v>61.5</v>
      </c>
      <c r="L402" s="110"/>
    </row>
    <row r="403" spans="1:12">
      <c r="A403" s="99"/>
      <c r="B403" s="61"/>
      <c r="C403" s="61"/>
      <c r="D403" s="61"/>
      <c r="E403" s="61"/>
      <c r="F403" s="61"/>
      <c r="G403" s="61"/>
      <c r="H403" s="61"/>
      <c r="I403" s="61"/>
      <c r="J403" s="61"/>
      <c r="K403" s="106"/>
      <c r="L403" s="110"/>
    </row>
    <row r="404" spans="1:12">
      <c r="A404" s="93" t="s">
        <v>364</v>
      </c>
      <c r="B404" s="289" t="str">
        <f>'ORÇAMENTO CENTRO FORM PROF'!D69</f>
        <v>CALHA DE CONCRETO E ALVENARIA, REVESTIDA INTERNAMENTE, IMPERMEABILIZADA, SEÇÃO 0,30 X 0,20M.</v>
      </c>
      <c r="C404" s="289"/>
      <c r="D404" s="289"/>
      <c r="E404" s="289"/>
      <c r="F404" s="289"/>
      <c r="G404" s="289"/>
      <c r="H404" s="289"/>
      <c r="I404" s="289"/>
      <c r="J404" s="289"/>
      <c r="K404" s="108" t="s">
        <v>30</v>
      </c>
      <c r="L404" s="110"/>
    </row>
    <row r="405" spans="1:12">
      <c r="A405" s="93"/>
      <c r="B405" s="283" t="s">
        <v>13</v>
      </c>
      <c r="C405" s="283"/>
      <c r="D405" s="283"/>
      <c r="E405" s="56" t="s">
        <v>3</v>
      </c>
      <c r="F405" s="56" t="s">
        <v>38</v>
      </c>
      <c r="G405" s="56" t="s">
        <v>202</v>
      </c>
      <c r="H405" s="91" t="s">
        <v>203</v>
      </c>
      <c r="I405" s="91"/>
      <c r="J405" s="91" t="s">
        <v>40</v>
      </c>
      <c r="K405" s="57" t="s">
        <v>16</v>
      </c>
      <c r="L405" s="110"/>
    </row>
    <row r="406" spans="1:12">
      <c r="A406" s="99"/>
      <c r="B406" s="284" t="s">
        <v>525</v>
      </c>
      <c r="C406" s="284"/>
      <c r="D406" s="284"/>
      <c r="E406" s="58">
        <v>1</v>
      </c>
      <c r="F406" s="58"/>
      <c r="G406" s="58">
        <v>7</v>
      </c>
      <c r="H406" s="58"/>
      <c r="I406" s="58"/>
      <c r="J406" s="58"/>
      <c r="K406" s="59">
        <f>G406</f>
        <v>7</v>
      </c>
      <c r="L406" s="110"/>
    </row>
    <row r="407" spans="1:12">
      <c r="A407" s="99"/>
      <c r="B407" s="285" t="s">
        <v>41</v>
      </c>
      <c r="C407" s="285"/>
      <c r="D407" s="285"/>
      <c r="E407" s="285"/>
      <c r="F407" s="285"/>
      <c r="G407" s="285"/>
      <c r="H407" s="285"/>
      <c r="I407" s="285"/>
      <c r="J407" s="285"/>
      <c r="K407" s="59">
        <f>SUM(K406:K406)</f>
        <v>7</v>
      </c>
      <c r="L407" s="110"/>
    </row>
    <row r="408" spans="1:12">
      <c r="A408" s="99"/>
      <c r="B408" s="61"/>
      <c r="C408" s="61"/>
      <c r="D408" s="61"/>
      <c r="E408" s="61"/>
      <c r="F408" s="61"/>
      <c r="G408" s="61"/>
      <c r="H408" s="61"/>
      <c r="I408" s="61"/>
      <c r="J408" s="61"/>
      <c r="K408" s="106"/>
      <c r="L408" s="110"/>
    </row>
    <row r="409" spans="1:12" ht="24" customHeight="1">
      <c r="A409" s="93" t="s">
        <v>751</v>
      </c>
      <c r="B409" s="289" t="str">
        <f>'ORÇAMENTO CENTRO FORM PROF'!D70</f>
        <v>IMPERMEABILIZAÇÃO DE SUPERFÍCIE COM MANTA ASFÁLTICA, UMA CAMADA, INCLUSIVE APLICAÇÃO DE PRIMER ASFÁLTICO, E=3MM. AF_06/2018</v>
      </c>
      <c r="C409" s="289"/>
      <c r="D409" s="289"/>
      <c r="E409" s="289"/>
      <c r="F409" s="289"/>
      <c r="G409" s="289"/>
      <c r="H409" s="289"/>
      <c r="I409" s="289"/>
      <c r="J409" s="289"/>
      <c r="K409" s="108" t="s">
        <v>7</v>
      </c>
      <c r="L409" s="110"/>
    </row>
    <row r="410" spans="1:12">
      <c r="A410" s="93"/>
      <c r="B410" s="283" t="s">
        <v>13</v>
      </c>
      <c r="C410" s="283"/>
      <c r="D410" s="283"/>
      <c r="E410" s="56" t="s">
        <v>3</v>
      </c>
      <c r="F410" s="56" t="s">
        <v>38</v>
      </c>
      <c r="G410" s="56" t="s">
        <v>202</v>
      </c>
      <c r="H410" s="91" t="s">
        <v>203</v>
      </c>
      <c r="I410" s="91"/>
      <c r="J410" s="91" t="s">
        <v>40</v>
      </c>
      <c r="K410" s="57" t="s">
        <v>16</v>
      </c>
      <c r="L410" s="110"/>
    </row>
    <row r="411" spans="1:12">
      <c r="A411" s="93"/>
      <c r="B411" s="284" t="s">
        <v>622</v>
      </c>
      <c r="C411" s="284"/>
      <c r="D411" s="284"/>
      <c r="E411" s="58">
        <v>1</v>
      </c>
      <c r="F411" s="58">
        <v>0.4</v>
      </c>
      <c r="G411" s="58">
        <v>7</v>
      </c>
      <c r="H411" s="91"/>
      <c r="I411" s="91"/>
      <c r="J411" s="91"/>
      <c r="K411" s="161">
        <f>G411*F411*E411</f>
        <v>2.8000000000000003</v>
      </c>
      <c r="L411" s="110"/>
    </row>
    <row r="412" spans="1:12">
      <c r="A412" s="93"/>
      <c r="B412" s="284" t="s">
        <v>623</v>
      </c>
      <c r="C412" s="284"/>
      <c r="D412" s="284"/>
      <c r="E412" s="58">
        <v>1</v>
      </c>
      <c r="F412" s="58">
        <v>2.7</v>
      </c>
      <c r="G412" s="58">
        <v>2.2999999999999998</v>
      </c>
      <c r="H412" s="58"/>
      <c r="I412" s="58"/>
      <c r="J412" s="58"/>
      <c r="K412" s="161">
        <f>G412*F412*E412</f>
        <v>6.21</v>
      </c>
      <c r="L412" s="110"/>
    </row>
    <row r="413" spans="1:12" ht="30" customHeight="1">
      <c r="A413" s="99"/>
      <c r="B413" s="284" t="s">
        <v>624</v>
      </c>
      <c r="C413" s="284"/>
      <c r="D413" s="284"/>
      <c r="E413" s="58">
        <v>1</v>
      </c>
      <c r="F413" s="58">
        <v>1.2</v>
      </c>
      <c r="G413" s="58">
        <v>2.2999999999999998</v>
      </c>
      <c r="H413" s="58"/>
      <c r="I413" s="58"/>
      <c r="J413" s="58"/>
      <c r="K413" s="59">
        <f>F413*G413*E413</f>
        <v>2.76</v>
      </c>
      <c r="L413" s="110"/>
    </row>
    <row r="414" spans="1:12" ht="35.25" customHeight="1">
      <c r="A414" s="99"/>
      <c r="B414" s="285" t="s">
        <v>41</v>
      </c>
      <c r="C414" s="285"/>
      <c r="D414" s="285"/>
      <c r="E414" s="285"/>
      <c r="F414" s="285"/>
      <c r="G414" s="285"/>
      <c r="H414" s="285"/>
      <c r="I414" s="285"/>
      <c r="J414" s="285"/>
      <c r="K414" s="59">
        <f>SUM(K411:K413)</f>
        <v>11.77</v>
      </c>
      <c r="L414" s="110"/>
    </row>
    <row r="415" spans="1:12" ht="35.25" customHeight="1">
      <c r="A415" s="99"/>
      <c r="B415" s="61"/>
      <c r="C415" s="61"/>
      <c r="D415" s="61"/>
      <c r="E415" s="61"/>
      <c r="F415" s="61"/>
      <c r="G415" s="61"/>
      <c r="H415" s="61"/>
      <c r="I415" s="61"/>
      <c r="J415" s="61"/>
      <c r="K415" s="106"/>
      <c r="L415" s="110"/>
    </row>
    <row r="416" spans="1:12" ht="35.25" customHeight="1">
      <c r="A416" s="93" t="s">
        <v>753</v>
      </c>
      <c r="B416" s="289" t="str">
        <f>'ORÇAMENTO CENTRO FORM PROF'!D71</f>
        <v>RUFO EM CHAPA DE AÇO GALVANIZADO NÚMERO 24, CORTE DE 25 CM, INCLUSO TRANSPORTE VERTICAL. AF_07/2019</v>
      </c>
      <c r="C416" s="289"/>
      <c r="D416" s="289"/>
      <c r="E416" s="289"/>
      <c r="F416" s="289"/>
      <c r="G416" s="289"/>
      <c r="H416" s="289"/>
      <c r="I416" s="289"/>
      <c r="J416" s="289"/>
      <c r="K416" s="108" t="s">
        <v>30</v>
      </c>
      <c r="L416" s="110"/>
    </row>
    <row r="417" spans="1:12" ht="35.25" customHeight="1">
      <c r="A417" s="93"/>
      <c r="B417" s="283" t="s">
        <v>13</v>
      </c>
      <c r="C417" s="283"/>
      <c r="D417" s="283"/>
      <c r="E417" s="56" t="s">
        <v>3</v>
      </c>
      <c r="F417" s="56" t="s">
        <v>38</v>
      </c>
      <c r="G417" s="56" t="s">
        <v>202</v>
      </c>
      <c r="H417" s="91" t="s">
        <v>203</v>
      </c>
      <c r="I417" s="91"/>
      <c r="J417" s="91" t="s">
        <v>40</v>
      </c>
      <c r="K417" s="57" t="s">
        <v>16</v>
      </c>
      <c r="L417" s="110"/>
    </row>
    <row r="418" spans="1:12" ht="35.25" customHeight="1">
      <c r="A418" s="99"/>
      <c r="B418" s="284" t="s">
        <v>754</v>
      </c>
      <c r="C418" s="284"/>
      <c r="D418" s="284"/>
      <c r="E418" s="58">
        <v>1</v>
      </c>
      <c r="F418" s="58"/>
      <c r="G418" s="58">
        <v>70.349999999999994</v>
      </c>
      <c r="H418" s="58"/>
      <c r="I418" s="58"/>
      <c r="J418" s="58"/>
      <c r="K418" s="59">
        <f>G418</f>
        <v>70.349999999999994</v>
      </c>
      <c r="L418" s="110"/>
    </row>
    <row r="419" spans="1:12" ht="35.25" customHeight="1">
      <c r="A419" s="99"/>
      <c r="B419" s="285" t="s">
        <v>41</v>
      </c>
      <c r="C419" s="285"/>
      <c r="D419" s="285"/>
      <c r="E419" s="285"/>
      <c r="F419" s="285"/>
      <c r="G419" s="285"/>
      <c r="H419" s="285"/>
      <c r="I419" s="285"/>
      <c r="J419" s="285"/>
      <c r="K419" s="59">
        <f>SUM(K418:K418)</f>
        <v>70.349999999999994</v>
      </c>
      <c r="L419" s="110"/>
    </row>
    <row r="420" spans="1:12" ht="35.25" customHeight="1">
      <c r="A420" s="99"/>
      <c r="B420" s="61"/>
      <c r="C420" s="61"/>
      <c r="D420" s="61"/>
      <c r="E420" s="61"/>
      <c r="F420" s="61"/>
      <c r="G420" s="61"/>
      <c r="H420" s="61"/>
      <c r="I420" s="61"/>
      <c r="J420" s="61"/>
      <c r="K420" s="106"/>
      <c r="L420" s="110"/>
    </row>
    <row r="421" spans="1:12" ht="35.25" customHeight="1">
      <c r="A421" s="93" t="s">
        <v>848</v>
      </c>
      <c r="B421" s="289" t="str">
        <f>'ORÇAMENTO CENTRO FORM PROF'!D72</f>
        <v>CALHA EM CHAPA DE AÇO GALVANIZADO NÚMERO 24, DESENVOLVIMENTO DE 100 CM, INCLUSO TRANSPORTE VERTICAL. AF_07/2019</v>
      </c>
      <c r="C421" s="289"/>
      <c r="D421" s="289"/>
      <c r="E421" s="289"/>
      <c r="F421" s="289"/>
      <c r="G421" s="289"/>
      <c r="H421" s="289"/>
      <c r="I421" s="289"/>
      <c r="J421" s="289"/>
      <c r="K421" s="108" t="s">
        <v>30</v>
      </c>
      <c r="L421" s="110"/>
    </row>
    <row r="422" spans="1:12" ht="35.25" customHeight="1">
      <c r="A422" s="93"/>
      <c r="B422" s="283" t="s">
        <v>13</v>
      </c>
      <c r="C422" s="283"/>
      <c r="D422" s="283"/>
      <c r="E422" s="56" t="s">
        <v>3</v>
      </c>
      <c r="F422" s="56" t="s">
        <v>38</v>
      </c>
      <c r="G422" s="56" t="s">
        <v>202</v>
      </c>
      <c r="H422" s="91" t="s">
        <v>203</v>
      </c>
      <c r="I422" s="91"/>
      <c r="J422" s="91" t="s">
        <v>40</v>
      </c>
      <c r="K422" s="57" t="s">
        <v>16</v>
      </c>
      <c r="L422" s="110"/>
    </row>
    <row r="423" spans="1:12" ht="35.25" customHeight="1">
      <c r="A423" s="99"/>
      <c r="B423" s="284" t="s">
        <v>849</v>
      </c>
      <c r="C423" s="284"/>
      <c r="D423" s="284"/>
      <c r="E423" s="58">
        <v>1</v>
      </c>
      <c r="F423" s="58"/>
      <c r="G423" s="58">
        <v>17</v>
      </c>
      <c r="H423" s="58"/>
      <c r="I423" s="58"/>
      <c r="J423" s="58"/>
      <c r="K423" s="59">
        <f>G423</f>
        <v>17</v>
      </c>
      <c r="L423" s="110"/>
    </row>
    <row r="424" spans="1:12" ht="35.25" customHeight="1">
      <c r="A424" s="99"/>
      <c r="B424" s="285" t="s">
        <v>41</v>
      </c>
      <c r="C424" s="285"/>
      <c r="D424" s="285"/>
      <c r="E424" s="285"/>
      <c r="F424" s="285"/>
      <c r="G424" s="285"/>
      <c r="H424" s="285"/>
      <c r="I424" s="285"/>
      <c r="J424" s="285"/>
      <c r="K424" s="59">
        <f>SUM(K423:K423)</f>
        <v>17</v>
      </c>
      <c r="L424" s="110"/>
    </row>
    <row r="425" spans="1:12" ht="35.25" customHeight="1">
      <c r="A425" s="99"/>
      <c r="B425" s="61"/>
      <c r="C425" s="61"/>
      <c r="D425" s="61"/>
      <c r="E425" s="61"/>
      <c r="F425" s="61"/>
      <c r="G425" s="61"/>
      <c r="H425" s="61"/>
      <c r="I425" s="61"/>
      <c r="J425" s="61"/>
      <c r="K425" s="106"/>
      <c r="L425" s="110"/>
    </row>
    <row r="426" spans="1:12">
      <c r="A426" s="99">
        <v>10</v>
      </c>
      <c r="B426" s="298" t="str">
        <f>'ORÇAMENTO CENTRO FORM PROF'!D73</f>
        <v>PISO</v>
      </c>
      <c r="C426" s="298"/>
      <c r="D426" s="298"/>
      <c r="E426" s="298"/>
      <c r="F426" s="298"/>
      <c r="G426" s="298"/>
      <c r="H426" s="298"/>
      <c r="I426" s="298"/>
      <c r="J426" s="298"/>
      <c r="K426" s="298"/>
      <c r="L426" s="110"/>
    </row>
    <row r="427" spans="1:12">
      <c r="A427" s="93" t="s">
        <v>217</v>
      </c>
      <c r="B427" s="289" t="str">
        <f>'ORÇAMENTO CENTRO FORM PROF'!D74</f>
        <v>PISO EM CONCRETO 20 MPA PREPARO MECÂNICO, ESPESSURA 7CM. AF_09/2020</v>
      </c>
      <c r="C427" s="289"/>
      <c r="D427" s="289"/>
      <c r="E427" s="289"/>
      <c r="F427" s="289"/>
      <c r="G427" s="289"/>
      <c r="H427" s="289"/>
      <c r="I427" s="289"/>
      <c r="J427" s="289"/>
      <c r="K427" s="108" t="s">
        <v>18</v>
      </c>
      <c r="L427" s="110"/>
    </row>
    <row r="428" spans="1:12">
      <c r="A428" s="93"/>
      <c r="B428" s="283" t="s">
        <v>13</v>
      </c>
      <c r="C428" s="283"/>
      <c r="D428" s="283"/>
      <c r="E428" s="56" t="s">
        <v>3</v>
      </c>
      <c r="F428" s="56" t="s">
        <v>202</v>
      </c>
      <c r="G428" s="56" t="s">
        <v>38</v>
      </c>
      <c r="H428" s="91" t="s">
        <v>203</v>
      </c>
      <c r="I428" s="91"/>
      <c r="J428" s="91" t="s">
        <v>40</v>
      </c>
      <c r="K428" s="57" t="s">
        <v>16</v>
      </c>
      <c r="L428" s="110"/>
    </row>
    <row r="429" spans="1:12">
      <c r="A429" s="99"/>
      <c r="B429" s="284" t="s">
        <v>625</v>
      </c>
      <c r="C429" s="284"/>
      <c r="D429" s="284"/>
      <c r="E429" s="58">
        <v>103.3</v>
      </c>
      <c r="F429" s="58"/>
      <c r="G429" s="58"/>
      <c r="H429" s="58"/>
      <c r="I429" s="58"/>
      <c r="J429" s="58"/>
      <c r="K429" s="59">
        <f>E429</f>
        <v>103.3</v>
      </c>
      <c r="L429" s="110"/>
    </row>
    <row r="430" spans="1:12">
      <c r="A430" s="99"/>
      <c r="B430" s="285" t="s">
        <v>41</v>
      </c>
      <c r="C430" s="285"/>
      <c r="D430" s="285"/>
      <c r="E430" s="285"/>
      <c r="F430" s="285"/>
      <c r="G430" s="285"/>
      <c r="H430" s="285"/>
      <c r="I430" s="285"/>
      <c r="J430" s="285"/>
      <c r="K430" s="59">
        <f>SUM(K429:K429)</f>
        <v>103.3</v>
      </c>
      <c r="L430" s="110"/>
    </row>
    <row r="431" spans="1:12">
      <c r="A431" s="99"/>
      <c r="B431" s="61"/>
      <c r="C431" s="61"/>
      <c r="D431" s="61"/>
      <c r="E431" s="61"/>
      <c r="F431" s="61"/>
      <c r="G431" s="61"/>
      <c r="H431" s="61"/>
      <c r="I431" s="61"/>
      <c r="J431" s="61"/>
      <c r="K431" s="106"/>
      <c r="L431" s="110"/>
    </row>
    <row r="432" spans="1:12" ht="39" customHeight="1">
      <c r="A432" s="93" t="s">
        <v>218</v>
      </c>
      <c r="B432" s="289" t="str">
        <f>'ORÇAMENTO CENTRO FORM PROF'!D75</f>
        <v>REGULARIZAÇÃO E COMPACTAÇÃO DE SUBLEITO DE SOLO  PREDOMINANTEMENTE ARGILOSO. AF_11/2019</v>
      </c>
      <c r="C432" s="289"/>
      <c r="D432" s="289"/>
      <c r="E432" s="289"/>
      <c r="F432" s="289"/>
      <c r="G432" s="289"/>
      <c r="H432" s="289"/>
      <c r="I432" s="289"/>
      <c r="J432" s="289"/>
      <c r="K432" s="108" t="s">
        <v>18</v>
      </c>
      <c r="L432" s="110"/>
    </row>
    <row r="433" spans="1:12">
      <c r="A433" s="93"/>
      <c r="B433" s="283" t="s">
        <v>13</v>
      </c>
      <c r="C433" s="283"/>
      <c r="D433" s="283"/>
      <c r="E433" s="56" t="s">
        <v>3</v>
      </c>
      <c r="F433" s="56" t="s">
        <v>202</v>
      </c>
      <c r="G433" s="56" t="s">
        <v>38</v>
      </c>
      <c r="H433" s="91" t="s">
        <v>203</v>
      </c>
      <c r="I433" s="91"/>
      <c r="J433" s="91" t="s">
        <v>40</v>
      </c>
      <c r="K433" s="57" t="s">
        <v>16</v>
      </c>
      <c r="L433" s="110"/>
    </row>
    <row r="434" spans="1:12">
      <c r="A434" s="99"/>
      <c r="B434" s="284" t="s">
        <v>225</v>
      </c>
      <c r="C434" s="284"/>
      <c r="D434" s="284"/>
      <c r="E434" s="58">
        <v>1</v>
      </c>
      <c r="F434" s="58">
        <v>38.5</v>
      </c>
      <c r="G434" s="58">
        <v>9.3506999999999998</v>
      </c>
      <c r="H434" s="58"/>
      <c r="I434" s="58"/>
      <c r="J434" s="58"/>
      <c r="K434" s="59">
        <f>F434*G434</f>
        <v>360.00194999999997</v>
      </c>
      <c r="L434" s="110"/>
    </row>
    <row r="435" spans="1:12" ht="30" customHeight="1">
      <c r="A435" s="99"/>
      <c r="B435" s="285" t="s">
        <v>41</v>
      </c>
      <c r="C435" s="285"/>
      <c r="D435" s="285"/>
      <c r="E435" s="285"/>
      <c r="F435" s="285"/>
      <c r="G435" s="285"/>
      <c r="H435" s="285"/>
      <c r="I435" s="285"/>
      <c r="J435" s="285"/>
      <c r="K435" s="59">
        <f>SUM(K434:K434)</f>
        <v>360.00194999999997</v>
      </c>
      <c r="L435" s="110"/>
    </row>
    <row r="436" spans="1:12">
      <c r="A436" s="99"/>
      <c r="B436" s="61"/>
      <c r="C436" s="61"/>
      <c r="D436" s="61"/>
      <c r="E436" s="61"/>
      <c r="F436" s="61"/>
      <c r="G436" s="61"/>
      <c r="H436" s="61"/>
      <c r="I436" s="61"/>
      <c r="J436" s="61"/>
      <c r="K436" s="106"/>
      <c r="L436" s="110"/>
    </row>
    <row r="437" spans="1:12" ht="45.75" customHeight="1">
      <c r="A437" s="93" t="s">
        <v>219</v>
      </c>
      <c r="B437" s="289" t="str">
        <f>'ORÇAMENTO CENTRO FORM PROF'!D76</f>
        <v>CONTRAPISO ACÚSTICO EM ARGAMASSA TRAÇO 1:4 (CIMENTO E AREIA), PREPARO MECÂNICO COM BETONEIRA 400L, APLICADO EM ÁREAS SECAS, ACABAMENTO NÃO REFORÇADO, ESPESSURA 6CM. AF_07/2021</v>
      </c>
      <c r="C437" s="289"/>
      <c r="D437" s="289"/>
      <c r="E437" s="289"/>
      <c r="F437" s="289"/>
      <c r="G437" s="289"/>
      <c r="H437" s="289"/>
      <c r="I437" s="289"/>
      <c r="J437" s="289"/>
      <c r="K437" s="108" t="s">
        <v>7</v>
      </c>
      <c r="L437" s="110"/>
    </row>
    <row r="438" spans="1:12">
      <c r="A438" s="93"/>
      <c r="B438" s="283" t="s">
        <v>13</v>
      </c>
      <c r="C438" s="283"/>
      <c r="D438" s="283"/>
      <c r="E438" s="56" t="s">
        <v>3</v>
      </c>
      <c r="F438" s="56" t="s">
        <v>202</v>
      </c>
      <c r="G438" s="56" t="s">
        <v>38</v>
      </c>
      <c r="H438" s="91" t="s">
        <v>203</v>
      </c>
      <c r="I438" s="91"/>
      <c r="J438" s="91" t="s">
        <v>40</v>
      </c>
      <c r="K438" s="57" t="s">
        <v>16</v>
      </c>
      <c r="L438" s="110"/>
    </row>
    <row r="439" spans="1:12">
      <c r="A439" s="99"/>
      <c r="B439" s="284" t="s">
        <v>593</v>
      </c>
      <c r="C439" s="284"/>
      <c r="D439" s="284"/>
      <c r="E439" s="58">
        <v>1</v>
      </c>
      <c r="F439" s="58">
        <v>4</v>
      </c>
      <c r="G439" s="58">
        <v>15.36</v>
      </c>
      <c r="H439" s="58"/>
      <c r="I439" s="58"/>
      <c r="J439" s="58"/>
      <c r="K439" s="59">
        <f>G439*E439*F439</f>
        <v>61.44</v>
      </c>
      <c r="L439" s="110"/>
    </row>
    <row r="440" spans="1:12">
      <c r="A440" s="99"/>
      <c r="B440" s="284" t="s">
        <v>594</v>
      </c>
      <c r="C440" s="284"/>
      <c r="D440" s="284"/>
      <c r="E440" s="58">
        <v>1</v>
      </c>
      <c r="F440" s="58">
        <v>3</v>
      </c>
      <c r="G440" s="58">
        <v>7.2</v>
      </c>
      <c r="H440" s="58"/>
      <c r="I440" s="58"/>
      <c r="J440" s="58"/>
      <c r="K440" s="59">
        <f t="shared" ref="K440:K451" si="16">G440*E440*F440</f>
        <v>21.6</v>
      </c>
      <c r="L440" s="110"/>
    </row>
    <row r="441" spans="1:12">
      <c r="A441" s="99"/>
      <c r="B441" s="284" t="s">
        <v>595</v>
      </c>
      <c r="C441" s="284"/>
      <c r="D441" s="284"/>
      <c r="E441" s="58">
        <v>1</v>
      </c>
      <c r="F441" s="58">
        <v>3</v>
      </c>
      <c r="G441" s="58">
        <v>3.3</v>
      </c>
      <c r="H441" s="58"/>
      <c r="I441" s="58"/>
      <c r="J441" s="58"/>
      <c r="K441" s="59">
        <f t="shared" si="16"/>
        <v>9.8999999999999986</v>
      </c>
      <c r="L441" s="110"/>
    </row>
    <row r="442" spans="1:12">
      <c r="A442" s="99"/>
      <c r="B442" s="284" t="s">
        <v>596</v>
      </c>
      <c r="C442" s="284"/>
      <c r="D442" s="284"/>
      <c r="E442" s="58">
        <v>1</v>
      </c>
      <c r="F442" s="58">
        <v>3</v>
      </c>
      <c r="G442" s="58">
        <v>7.45</v>
      </c>
      <c r="H442" s="58"/>
      <c r="I442" s="58"/>
      <c r="J442" s="58"/>
      <c r="K442" s="59">
        <f t="shared" si="16"/>
        <v>22.35</v>
      </c>
      <c r="L442" s="110"/>
    </row>
    <row r="443" spans="1:12">
      <c r="A443" s="99"/>
      <c r="B443" s="284" t="s">
        <v>597</v>
      </c>
      <c r="C443" s="284"/>
      <c r="D443" s="284"/>
      <c r="E443" s="58">
        <v>1</v>
      </c>
      <c r="F443" s="58">
        <v>3</v>
      </c>
      <c r="G443" s="58">
        <v>3.3</v>
      </c>
      <c r="H443" s="58"/>
      <c r="I443" s="58"/>
      <c r="J443" s="58"/>
      <c r="K443" s="59">
        <f t="shared" si="16"/>
        <v>9.8999999999999986</v>
      </c>
      <c r="L443" s="110"/>
    </row>
    <row r="444" spans="1:12">
      <c r="A444" s="99"/>
      <c r="B444" s="284" t="s">
        <v>598</v>
      </c>
      <c r="C444" s="284"/>
      <c r="D444" s="284"/>
      <c r="E444" s="58">
        <v>1</v>
      </c>
      <c r="F444" s="58">
        <v>3</v>
      </c>
      <c r="G444" s="58">
        <v>3.4</v>
      </c>
      <c r="H444" s="58"/>
      <c r="I444" s="58"/>
      <c r="J444" s="58"/>
      <c r="K444" s="59">
        <f t="shared" si="16"/>
        <v>10.199999999999999</v>
      </c>
      <c r="L444" s="110"/>
    </row>
    <row r="445" spans="1:12">
      <c r="A445" s="99"/>
      <c r="B445" s="284" t="s">
        <v>599</v>
      </c>
      <c r="C445" s="284"/>
      <c r="D445" s="284"/>
      <c r="E445" s="58">
        <v>1</v>
      </c>
      <c r="F445" s="58">
        <v>3</v>
      </c>
      <c r="G445" s="58">
        <v>3.65</v>
      </c>
      <c r="H445" s="58"/>
      <c r="I445" s="58"/>
      <c r="J445" s="58"/>
      <c r="K445" s="59">
        <f t="shared" si="16"/>
        <v>10.95</v>
      </c>
      <c r="L445" s="110"/>
    </row>
    <row r="446" spans="1:12">
      <c r="A446" s="99"/>
      <c r="B446" s="284" t="s">
        <v>579</v>
      </c>
      <c r="C446" s="284"/>
      <c r="D446" s="284"/>
      <c r="E446" s="58">
        <v>1</v>
      </c>
      <c r="F446" s="58">
        <v>3</v>
      </c>
      <c r="G446" s="58">
        <v>10.27</v>
      </c>
      <c r="H446" s="58"/>
      <c r="I446" s="58"/>
      <c r="J446" s="58"/>
      <c r="K446" s="59">
        <f t="shared" si="16"/>
        <v>30.81</v>
      </c>
      <c r="L446" s="110"/>
    </row>
    <row r="447" spans="1:12">
      <c r="A447" s="99"/>
      <c r="B447" s="284" t="s">
        <v>591</v>
      </c>
      <c r="C447" s="284"/>
      <c r="D447" s="284"/>
      <c r="E447" s="58">
        <v>1</v>
      </c>
      <c r="F447" s="58">
        <v>3</v>
      </c>
      <c r="G447" s="58">
        <v>4.47</v>
      </c>
      <c r="H447" s="58"/>
      <c r="I447" s="58"/>
      <c r="J447" s="58"/>
      <c r="K447" s="59">
        <f t="shared" si="16"/>
        <v>13.41</v>
      </c>
      <c r="L447" s="110"/>
    </row>
    <row r="448" spans="1:12">
      <c r="A448" s="99"/>
      <c r="B448" s="284" t="s">
        <v>590</v>
      </c>
      <c r="C448" s="284"/>
      <c r="D448" s="284"/>
      <c r="E448" s="58">
        <v>1</v>
      </c>
      <c r="F448" s="58">
        <v>3</v>
      </c>
      <c r="G448" s="58">
        <v>4.5999999999999996</v>
      </c>
      <c r="H448" s="58"/>
      <c r="I448" s="58"/>
      <c r="J448" s="58"/>
      <c r="K448" s="59">
        <f t="shared" si="16"/>
        <v>13.799999999999999</v>
      </c>
      <c r="L448" s="110"/>
    </row>
    <row r="449" spans="1:12">
      <c r="A449" s="99"/>
      <c r="B449" s="284" t="s">
        <v>526</v>
      </c>
      <c r="C449" s="284"/>
      <c r="D449" s="284"/>
      <c r="E449" s="58">
        <v>1</v>
      </c>
      <c r="F449" s="58">
        <v>3</v>
      </c>
      <c r="G449" s="58">
        <v>3.05</v>
      </c>
      <c r="H449" s="58"/>
      <c r="I449" s="58"/>
      <c r="J449" s="58"/>
      <c r="K449" s="59">
        <f t="shared" si="16"/>
        <v>9.1499999999999986</v>
      </c>
      <c r="L449" s="110"/>
    </row>
    <row r="450" spans="1:12">
      <c r="A450" s="99"/>
      <c r="B450" s="284" t="s">
        <v>600</v>
      </c>
      <c r="C450" s="284"/>
      <c r="D450" s="284"/>
      <c r="E450" s="58">
        <v>1</v>
      </c>
      <c r="F450" s="58">
        <v>3</v>
      </c>
      <c r="G450" s="58">
        <v>9.8000000000000007</v>
      </c>
      <c r="H450" s="58"/>
      <c r="I450" s="58"/>
      <c r="J450" s="58"/>
      <c r="K450" s="59">
        <f t="shared" si="16"/>
        <v>29.400000000000002</v>
      </c>
      <c r="L450" s="110"/>
    </row>
    <row r="451" spans="1:12">
      <c r="A451" s="99"/>
      <c r="B451" s="284" t="s">
        <v>601</v>
      </c>
      <c r="C451" s="284"/>
      <c r="D451" s="284"/>
      <c r="E451" s="58">
        <v>1</v>
      </c>
      <c r="F451" s="58">
        <v>3</v>
      </c>
      <c r="G451" s="58">
        <v>9.8000000000000007</v>
      </c>
      <c r="H451" s="58"/>
      <c r="I451" s="58"/>
      <c r="J451" s="58"/>
      <c r="K451" s="59">
        <f t="shared" si="16"/>
        <v>29.400000000000002</v>
      </c>
      <c r="L451" s="110"/>
    </row>
    <row r="452" spans="1:12">
      <c r="A452" s="99"/>
      <c r="B452" s="285" t="s">
        <v>41</v>
      </c>
      <c r="C452" s="285"/>
      <c r="D452" s="285"/>
      <c r="E452" s="285"/>
      <c r="F452" s="285"/>
      <c r="G452" s="285"/>
      <c r="H452" s="285"/>
      <c r="I452" s="285"/>
      <c r="J452" s="285"/>
      <c r="K452" s="59">
        <f>SUM(K439:K451)</f>
        <v>272.31</v>
      </c>
      <c r="L452" s="110"/>
    </row>
    <row r="453" spans="1:12">
      <c r="A453" s="99"/>
      <c r="B453" s="61"/>
      <c r="C453" s="61"/>
      <c r="D453" s="61"/>
      <c r="E453" s="61"/>
      <c r="F453" s="61"/>
      <c r="G453" s="61"/>
      <c r="H453" s="61"/>
      <c r="I453" s="61"/>
      <c r="J453" s="61"/>
      <c r="K453" s="106"/>
      <c r="L453" s="110"/>
    </row>
    <row r="454" spans="1:12" ht="15" customHeight="1">
      <c r="A454" s="99"/>
      <c r="B454" s="61"/>
      <c r="C454" s="61"/>
      <c r="D454" s="61"/>
      <c r="E454" s="61"/>
      <c r="F454" s="61"/>
      <c r="G454" s="61"/>
      <c r="H454" s="61"/>
      <c r="I454" s="61"/>
      <c r="J454" s="61"/>
      <c r="K454" s="106"/>
      <c r="L454" s="110"/>
    </row>
    <row r="455" spans="1:12">
      <c r="A455" s="93" t="s">
        <v>428</v>
      </c>
      <c r="B455" s="289" t="str">
        <f>'ORÇAMENTO CENTRO FORM PROF'!D77</f>
        <v>PISO EM GRANILITE, MARMORITE OU GRANITINA EM AMBIENTES INTERNOS.</v>
      </c>
      <c r="C455" s="289"/>
      <c r="D455" s="289"/>
      <c r="E455" s="289"/>
      <c r="F455" s="289"/>
      <c r="G455" s="289"/>
      <c r="H455" s="289"/>
      <c r="I455" s="289"/>
      <c r="J455" s="289"/>
      <c r="K455" s="108" t="s">
        <v>18</v>
      </c>
      <c r="L455" s="110"/>
    </row>
    <row r="456" spans="1:12">
      <c r="A456" s="93"/>
      <c r="B456" s="283" t="s">
        <v>13</v>
      </c>
      <c r="C456" s="283"/>
      <c r="D456" s="283"/>
      <c r="E456" s="56" t="s">
        <v>3</v>
      </c>
      <c r="F456" s="56" t="s">
        <v>202</v>
      </c>
      <c r="G456" s="56" t="s">
        <v>38</v>
      </c>
      <c r="H456" s="91" t="s">
        <v>203</v>
      </c>
      <c r="I456" s="91"/>
      <c r="J456" s="91" t="s">
        <v>40</v>
      </c>
      <c r="K456" s="57" t="s">
        <v>16</v>
      </c>
      <c r="L456" s="110"/>
    </row>
    <row r="457" spans="1:12">
      <c r="A457" s="93"/>
      <c r="B457" s="284" t="s">
        <v>593</v>
      </c>
      <c r="C457" s="284"/>
      <c r="D457" s="284"/>
      <c r="E457" s="58">
        <v>1</v>
      </c>
      <c r="F457" s="58">
        <v>4</v>
      </c>
      <c r="G457" s="58">
        <v>15.36</v>
      </c>
      <c r="H457" s="58"/>
      <c r="I457" s="58"/>
      <c r="J457" s="58"/>
      <c r="K457" s="59">
        <f>G457*E457*F457</f>
        <v>61.44</v>
      </c>
      <c r="L457" s="110"/>
    </row>
    <row r="458" spans="1:12" ht="18" customHeight="1">
      <c r="A458" s="99"/>
      <c r="B458" s="284" t="s">
        <v>594</v>
      </c>
      <c r="C458" s="284"/>
      <c r="D458" s="284"/>
      <c r="E458" s="58">
        <v>1</v>
      </c>
      <c r="F458" s="58">
        <v>3</v>
      </c>
      <c r="G458" s="58">
        <v>7.2</v>
      </c>
      <c r="H458" s="58"/>
      <c r="I458" s="58"/>
      <c r="J458" s="58"/>
      <c r="K458" s="59">
        <f t="shared" ref="K458:K469" si="17">G458*E458*F458</f>
        <v>21.6</v>
      </c>
      <c r="L458" s="110"/>
    </row>
    <row r="459" spans="1:12" ht="18" customHeight="1">
      <c r="A459" s="99"/>
      <c r="B459" s="284" t="s">
        <v>595</v>
      </c>
      <c r="C459" s="284"/>
      <c r="D459" s="284"/>
      <c r="E459" s="58">
        <v>1</v>
      </c>
      <c r="F459" s="58">
        <v>3</v>
      </c>
      <c r="G459" s="58">
        <v>3.3</v>
      </c>
      <c r="H459" s="58"/>
      <c r="I459" s="58"/>
      <c r="J459" s="58"/>
      <c r="K459" s="59">
        <f t="shared" si="17"/>
        <v>9.8999999999999986</v>
      </c>
      <c r="L459" s="110"/>
    </row>
    <row r="460" spans="1:12" ht="15.75" customHeight="1">
      <c r="A460" s="99"/>
      <c r="B460" s="284" t="s">
        <v>596</v>
      </c>
      <c r="C460" s="284"/>
      <c r="D460" s="284"/>
      <c r="E460" s="58">
        <v>1</v>
      </c>
      <c r="F460" s="58">
        <v>3</v>
      </c>
      <c r="G460" s="58">
        <v>7.45</v>
      </c>
      <c r="H460" s="58"/>
      <c r="I460" s="58"/>
      <c r="J460" s="58"/>
      <c r="K460" s="59">
        <f t="shared" si="17"/>
        <v>22.35</v>
      </c>
      <c r="L460" s="110"/>
    </row>
    <row r="461" spans="1:12" ht="13.5" customHeight="1">
      <c r="A461" s="99"/>
      <c r="B461" s="284" t="s">
        <v>597</v>
      </c>
      <c r="C461" s="284"/>
      <c r="D461" s="284"/>
      <c r="E461" s="58">
        <v>1</v>
      </c>
      <c r="F461" s="58">
        <v>3</v>
      </c>
      <c r="G461" s="58">
        <v>3.3</v>
      </c>
      <c r="H461" s="58"/>
      <c r="I461" s="58"/>
      <c r="J461" s="58"/>
      <c r="K461" s="59">
        <f t="shared" si="17"/>
        <v>9.8999999999999986</v>
      </c>
      <c r="L461" s="110"/>
    </row>
    <row r="462" spans="1:12" ht="15" customHeight="1">
      <c r="A462" s="99"/>
      <c r="B462" s="284" t="s">
        <v>598</v>
      </c>
      <c r="C462" s="284"/>
      <c r="D462" s="284"/>
      <c r="E462" s="58">
        <v>1</v>
      </c>
      <c r="F462" s="58">
        <v>3</v>
      </c>
      <c r="G462" s="58">
        <v>3.4</v>
      </c>
      <c r="H462" s="58"/>
      <c r="I462" s="58"/>
      <c r="J462" s="58"/>
      <c r="K462" s="59">
        <f t="shared" si="17"/>
        <v>10.199999999999999</v>
      </c>
      <c r="L462" s="110"/>
    </row>
    <row r="463" spans="1:12" ht="15.75" customHeight="1">
      <c r="A463" s="99"/>
      <c r="B463" s="284" t="s">
        <v>599</v>
      </c>
      <c r="C463" s="284"/>
      <c r="D463" s="284"/>
      <c r="E463" s="58">
        <v>1</v>
      </c>
      <c r="F463" s="58">
        <v>3</v>
      </c>
      <c r="G463" s="58">
        <v>3.65</v>
      </c>
      <c r="H463" s="58"/>
      <c r="I463" s="58"/>
      <c r="J463" s="58"/>
      <c r="K463" s="59">
        <f t="shared" si="17"/>
        <v>10.95</v>
      </c>
      <c r="L463" s="110"/>
    </row>
    <row r="464" spans="1:12" ht="12" customHeight="1">
      <c r="A464" s="99"/>
      <c r="B464" s="284" t="s">
        <v>579</v>
      </c>
      <c r="C464" s="284"/>
      <c r="D464" s="284"/>
      <c r="E464" s="58">
        <v>1</v>
      </c>
      <c r="F464" s="58">
        <v>3</v>
      </c>
      <c r="G464" s="58">
        <v>10.27</v>
      </c>
      <c r="H464" s="58"/>
      <c r="I464" s="58"/>
      <c r="J464" s="58"/>
      <c r="K464" s="59">
        <f t="shared" si="17"/>
        <v>30.81</v>
      </c>
      <c r="L464" s="110"/>
    </row>
    <row r="465" spans="1:12" ht="16.5" customHeight="1">
      <c r="A465" s="99"/>
      <c r="B465" s="284" t="s">
        <v>591</v>
      </c>
      <c r="C465" s="284"/>
      <c r="D465" s="284"/>
      <c r="E465" s="58">
        <v>1</v>
      </c>
      <c r="F465" s="58">
        <v>3</v>
      </c>
      <c r="G465" s="58">
        <v>4.47</v>
      </c>
      <c r="H465" s="58"/>
      <c r="I465" s="58"/>
      <c r="J465" s="58"/>
      <c r="K465" s="59">
        <f t="shared" si="17"/>
        <v>13.41</v>
      </c>
      <c r="L465" s="110"/>
    </row>
    <row r="466" spans="1:12" ht="15.75" customHeight="1">
      <c r="A466" s="99"/>
      <c r="B466" s="284" t="s">
        <v>590</v>
      </c>
      <c r="C466" s="284"/>
      <c r="D466" s="284"/>
      <c r="E466" s="58">
        <v>1</v>
      </c>
      <c r="F466" s="58">
        <v>3</v>
      </c>
      <c r="G466" s="58">
        <v>4.5999999999999996</v>
      </c>
      <c r="H466" s="58"/>
      <c r="I466" s="58"/>
      <c r="J466" s="58"/>
      <c r="K466" s="59">
        <f t="shared" si="17"/>
        <v>13.799999999999999</v>
      </c>
      <c r="L466" s="110"/>
    </row>
    <row r="467" spans="1:12" ht="12.75" customHeight="1">
      <c r="A467" s="99"/>
      <c r="B467" s="284" t="s">
        <v>526</v>
      </c>
      <c r="C467" s="284"/>
      <c r="D467" s="284"/>
      <c r="E467" s="58">
        <v>1</v>
      </c>
      <c r="F467" s="58">
        <v>3</v>
      </c>
      <c r="G467" s="58">
        <v>3.05</v>
      </c>
      <c r="H467" s="58"/>
      <c r="I467" s="58"/>
      <c r="J467" s="58"/>
      <c r="K467" s="59">
        <f t="shared" si="17"/>
        <v>9.1499999999999986</v>
      </c>
      <c r="L467" s="110"/>
    </row>
    <row r="468" spans="1:12" ht="14.25" customHeight="1">
      <c r="A468" s="99"/>
      <c r="B468" s="284" t="s">
        <v>600</v>
      </c>
      <c r="C468" s="284"/>
      <c r="D468" s="284"/>
      <c r="E468" s="58">
        <v>1</v>
      </c>
      <c r="F468" s="58">
        <v>3</v>
      </c>
      <c r="G468" s="58">
        <v>9.8000000000000007</v>
      </c>
      <c r="H468" s="58"/>
      <c r="I468" s="58"/>
      <c r="J468" s="58"/>
      <c r="K468" s="59">
        <f t="shared" si="17"/>
        <v>29.400000000000002</v>
      </c>
      <c r="L468" s="110"/>
    </row>
    <row r="469" spans="1:12" ht="14.25" customHeight="1">
      <c r="A469" s="99"/>
      <c r="B469" s="284" t="s">
        <v>601</v>
      </c>
      <c r="C469" s="284"/>
      <c r="D469" s="284"/>
      <c r="E469" s="58">
        <v>1</v>
      </c>
      <c r="F469" s="58">
        <v>3</v>
      </c>
      <c r="G469" s="58">
        <v>9.8000000000000007</v>
      </c>
      <c r="H469" s="58"/>
      <c r="I469" s="58"/>
      <c r="J469" s="58"/>
      <c r="K469" s="59">
        <f t="shared" si="17"/>
        <v>29.400000000000002</v>
      </c>
      <c r="L469" s="110"/>
    </row>
    <row r="470" spans="1:12" ht="14.25" customHeight="1">
      <c r="A470" s="99"/>
      <c r="B470" s="285" t="s">
        <v>41</v>
      </c>
      <c r="C470" s="285"/>
      <c r="D470" s="285"/>
      <c r="E470" s="285"/>
      <c r="F470" s="285"/>
      <c r="G470" s="285"/>
      <c r="H470" s="285"/>
      <c r="I470" s="285"/>
      <c r="J470" s="285"/>
      <c r="K470" s="59">
        <f>SUM(K457:K469)</f>
        <v>272.31</v>
      </c>
      <c r="L470" s="110"/>
    </row>
    <row r="471" spans="1:12" ht="14.25" customHeight="1">
      <c r="A471" s="99"/>
      <c r="B471" s="61"/>
      <c r="C471" s="61"/>
      <c r="D471" s="61"/>
      <c r="E471" s="61"/>
      <c r="F471" s="61"/>
      <c r="G471" s="61"/>
      <c r="H471" s="61"/>
      <c r="I471" s="61"/>
      <c r="J471" s="61"/>
      <c r="K471" s="106"/>
      <c r="L471" s="110"/>
    </row>
    <row r="472" spans="1:12" ht="14.25" customHeight="1">
      <c r="A472" s="93" t="s">
        <v>763</v>
      </c>
      <c r="B472" s="289" t="str">
        <f>'ORÇAMENTO CENTRO FORM PROF'!D78</f>
        <v>PISO VINÍLICO SEMI-FLEXÍVEL EM PLACAS, PADRÃO LISO, ESPESSURA 3,2 MM, FIXADO COM COLA. AF_09/2020</v>
      </c>
      <c r="C472" s="289"/>
      <c r="D472" s="289"/>
      <c r="E472" s="289"/>
      <c r="F472" s="289"/>
      <c r="G472" s="289"/>
      <c r="H472" s="289"/>
      <c r="I472" s="289"/>
      <c r="J472" s="289"/>
      <c r="K472" s="108" t="s">
        <v>18</v>
      </c>
      <c r="L472" s="110"/>
    </row>
    <row r="473" spans="1:12" ht="14.25" customHeight="1">
      <c r="A473" s="93"/>
      <c r="B473" s="283" t="s">
        <v>13</v>
      </c>
      <c r="C473" s="283"/>
      <c r="D473" s="283"/>
      <c r="E473" s="56" t="s">
        <v>3</v>
      </c>
      <c r="F473" s="56" t="s">
        <v>202</v>
      </c>
      <c r="G473" s="56" t="s">
        <v>38</v>
      </c>
      <c r="H473" s="91" t="s">
        <v>203</v>
      </c>
      <c r="I473" s="91"/>
      <c r="J473" s="91" t="s">
        <v>40</v>
      </c>
      <c r="K473" s="57" t="s">
        <v>16</v>
      </c>
      <c r="L473" s="110"/>
    </row>
    <row r="474" spans="1:12" ht="26.25" customHeight="1">
      <c r="A474" s="99"/>
      <c r="B474" s="284" t="s">
        <v>764</v>
      </c>
      <c r="C474" s="284"/>
      <c r="D474" s="284"/>
      <c r="E474" s="58">
        <v>200</v>
      </c>
      <c r="F474" s="58"/>
      <c r="G474" s="58"/>
      <c r="H474" s="58"/>
      <c r="I474" s="58"/>
      <c r="J474" s="58"/>
      <c r="K474" s="59">
        <f>E474</f>
        <v>200</v>
      </c>
      <c r="L474" s="110"/>
    </row>
    <row r="475" spans="1:12" ht="14.25" customHeight="1">
      <c r="A475" s="99"/>
      <c r="B475" s="285" t="s">
        <v>41</v>
      </c>
      <c r="C475" s="285"/>
      <c r="D475" s="285"/>
      <c r="E475" s="285"/>
      <c r="F475" s="285"/>
      <c r="G475" s="285"/>
      <c r="H475" s="285"/>
      <c r="I475" s="285"/>
      <c r="J475" s="285"/>
      <c r="K475" s="59">
        <f>SUM(K474:K474)</f>
        <v>200</v>
      </c>
      <c r="L475" s="110"/>
    </row>
    <row r="476" spans="1:12" ht="17.25" customHeight="1">
      <c r="A476" s="99"/>
      <c r="B476" s="61"/>
      <c r="C476" s="61"/>
      <c r="D476" s="61"/>
      <c r="E476" s="61"/>
      <c r="F476" s="61"/>
      <c r="G476" s="61"/>
      <c r="H476" s="61"/>
      <c r="I476" s="61"/>
      <c r="J476" s="61"/>
      <c r="K476" s="106"/>
      <c r="L476" s="110"/>
    </row>
    <row r="477" spans="1:12" ht="15" customHeight="1">
      <c r="A477" s="99">
        <v>11</v>
      </c>
      <c r="B477" s="298" t="str">
        <f>'ORÇAMENTO CENTRO FORM PROF'!D79</f>
        <v>INSTALAÇÕES HIDROSSANITÁRIAS</v>
      </c>
      <c r="C477" s="298"/>
      <c r="D477" s="298"/>
      <c r="E477" s="298"/>
      <c r="F477" s="298"/>
      <c r="G477" s="298"/>
      <c r="H477" s="298"/>
      <c r="I477" s="298"/>
      <c r="J477" s="298"/>
      <c r="K477" s="298"/>
      <c r="L477" s="110"/>
    </row>
    <row r="478" spans="1:12" ht="22.5" customHeight="1">
      <c r="A478" s="93" t="s">
        <v>220</v>
      </c>
      <c r="B478" s="289" t="str">
        <f>'ORÇAMENTO CENTRO FORM PROF'!D80</f>
        <v>PONTO DE CONSUMO TERMINAL DE ÁGUA FRIA (SUBRAMAL) COM TUBULAÇÃO DE PVC, DN 25 MM, INSTALADO EM RAMAL DE ÁGUA, INCLUSOS RASGO E CHUMBAMENTO EM ALVENARIA. AF_12/2014</v>
      </c>
      <c r="C478" s="289"/>
      <c r="D478" s="289"/>
      <c r="E478" s="289"/>
      <c r="F478" s="289"/>
      <c r="G478" s="289"/>
      <c r="H478" s="289"/>
      <c r="I478" s="289"/>
      <c r="J478" s="289"/>
      <c r="K478" s="108" t="s">
        <v>14</v>
      </c>
      <c r="L478" s="110"/>
    </row>
    <row r="479" spans="1:12" ht="15" customHeight="1">
      <c r="A479" s="93"/>
      <c r="B479" s="283" t="s">
        <v>13</v>
      </c>
      <c r="C479" s="283"/>
      <c r="D479" s="283"/>
      <c r="E479" s="56" t="s">
        <v>3</v>
      </c>
      <c r="F479" s="56" t="s">
        <v>202</v>
      </c>
      <c r="G479" s="56" t="s">
        <v>38</v>
      </c>
      <c r="H479" s="91" t="s">
        <v>203</v>
      </c>
      <c r="I479" s="91"/>
      <c r="J479" s="91" t="s">
        <v>40</v>
      </c>
      <c r="K479" s="57" t="s">
        <v>16</v>
      </c>
      <c r="L479" s="110"/>
    </row>
    <row r="480" spans="1:12" ht="15" customHeight="1">
      <c r="A480" s="93"/>
      <c r="B480" s="284" t="s">
        <v>626</v>
      </c>
      <c r="C480" s="284"/>
      <c r="D480" s="284"/>
      <c r="E480" s="58">
        <v>3</v>
      </c>
      <c r="F480" s="56"/>
      <c r="G480" s="56"/>
      <c r="H480" s="91"/>
      <c r="I480" s="91"/>
      <c r="J480" s="91"/>
      <c r="K480" s="161">
        <f>E480</f>
        <v>3</v>
      </c>
      <c r="L480" s="110"/>
    </row>
    <row r="481" spans="1:12" ht="23.25" customHeight="1">
      <c r="A481" s="93"/>
      <c r="B481" s="284" t="s">
        <v>627</v>
      </c>
      <c r="C481" s="284"/>
      <c r="D481" s="284"/>
      <c r="E481" s="58">
        <v>3</v>
      </c>
      <c r="F481" s="56"/>
      <c r="G481" s="56"/>
      <c r="H481" s="91"/>
      <c r="I481" s="91"/>
      <c r="J481" s="91"/>
      <c r="K481" s="161">
        <f>E481</f>
        <v>3</v>
      </c>
      <c r="L481" s="110"/>
    </row>
    <row r="482" spans="1:12" ht="15" customHeight="1">
      <c r="A482" s="93"/>
      <c r="B482" s="284" t="s">
        <v>598</v>
      </c>
      <c r="C482" s="284"/>
      <c r="D482" s="284"/>
      <c r="E482" s="58">
        <v>2</v>
      </c>
      <c r="F482" s="56"/>
      <c r="G482" s="56"/>
      <c r="H482" s="91"/>
      <c r="I482" s="91"/>
      <c r="J482" s="91"/>
      <c r="K482" s="161">
        <f t="shared" ref="K482:K486" si="18">E482</f>
        <v>2</v>
      </c>
      <c r="L482" s="110"/>
    </row>
    <row r="483" spans="1:12" ht="15" customHeight="1">
      <c r="A483" s="93"/>
      <c r="B483" s="284" t="s">
        <v>599</v>
      </c>
      <c r="C483" s="284"/>
      <c r="D483" s="284"/>
      <c r="E483" s="58">
        <v>2</v>
      </c>
      <c r="F483" s="56"/>
      <c r="G483" s="56"/>
      <c r="H483" s="91"/>
      <c r="I483" s="91"/>
      <c r="J483" s="91"/>
      <c r="K483" s="161">
        <f t="shared" si="18"/>
        <v>2</v>
      </c>
      <c r="L483" s="110"/>
    </row>
    <row r="484" spans="1:12" ht="15" customHeight="1">
      <c r="A484" s="93"/>
      <c r="B484" s="284" t="s">
        <v>590</v>
      </c>
      <c r="C484" s="284"/>
      <c r="D484" s="284"/>
      <c r="E484" s="58">
        <v>1</v>
      </c>
      <c r="F484" s="56"/>
      <c r="G484" s="56"/>
      <c r="H484" s="91"/>
      <c r="I484" s="91"/>
      <c r="J484" s="91"/>
      <c r="K484" s="161">
        <f t="shared" si="18"/>
        <v>1</v>
      </c>
      <c r="L484" s="110"/>
    </row>
    <row r="485" spans="1:12" ht="15" customHeight="1">
      <c r="A485" s="93"/>
      <c r="B485" s="284" t="s">
        <v>526</v>
      </c>
      <c r="C485" s="284"/>
      <c r="D485" s="284"/>
      <c r="E485" s="58">
        <v>1</v>
      </c>
      <c r="F485" s="56"/>
      <c r="G485" s="56"/>
      <c r="H485" s="91"/>
      <c r="I485" s="91"/>
      <c r="J485" s="91"/>
      <c r="K485" s="161">
        <f t="shared" si="18"/>
        <v>1</v>
      </c>
      <c r="L485" s="110"/>
    </row>
    <row r="486" spans="1:12" ht="15" customHeight="1">
      <c r="A486" s="99"/>
      <c r="B486" s="284" t="s">
        <v>628</v>
      </c>
      <c r="C486" s="284"/>
      <c r="D486" s="284"/>
      <c r="E486" s="58">
        <v>8</v>
      </c>
      <c r="F486" s="58"/>
      <c r="G486" s="58"/>
      <c r="H486" s="58"/>
      <c r="I486" s="58"/>
      <c r="J486" s="58"/>
      <c r="K486" s="161">
        <f t="shared" si="18"/>
        <v>8</v>
      </c>
      <c r="L486" s="110"/>
    </row>
    <row r="487" spans="1:12" ht="12.75" customHeight="1">
      <c r="A487" s="99"/>
      <c r="B487" s="285" t="s">
        <v>41</v>
      </c>
      <c r="C487" s="285"/>
      <c r="D487" s="285"/>
      <c r="E487" s="285"/>
      <c r="F487" s="285"/>
      <c r="G487" s="285"/>
      <c r="H487" s="285"/>
      <c r="I487" s="285"/>
      <c r="J487" s="285"/>
      <c r="K487" s="59">
        <f>SUM(K480:K486)</f>
        <v>20</v>
      </c>
      <c r="L487" s="110"/>
    </row>
    <row r="488" spans="1:12" ht="12.75" customHeight="1">
      <c r="A488" s="99"/>
      <c r="B488" s="61"/>
      <c r="C488" s="61"/>
      <c r="D488" s="61"/>
      <c r="E488" s="61"/>
      <c r="F488" s="61"/>
      <c r="G488" s="61"/>
      <c r="H488" s="61"/>
      <c r="I488" s="61"/>
      <c r="J488" s="61"/>
      <c r="K488" s="106"/>
      <c r="L488" s="110"/>
    </row>
    <row r="489" spans="1:12" ht="12.75" customHeight="1">
      <c r="A489" s="93" t="s">
        <v>221</v>
      </c>
      <c r="B489" s="289" t="str">
        <f>'ORÇAMENTO CENTRO FORM PROF'!D81</f>
        <v>TUBO, PVC, SOLDÁVEL, DN 25MM, INSTALADO EM RAMAL DE DISTRIBUIÇÃO DE ÁGUA - FORNECIMENTO E INSTALAÇÃO. AF_12/2014</v>
      </c>
      <c r="C489" s="289"/>
      <c r="D489" s="289"/>
      <c r="E489" s="289"/>
      <c r="F489" s="289"/>
      <c r="G489" s="289"/>
      <c r="H489" s="289"/>
      <c r="I489" s="289"/>
      <c r="J489" s="289"/>
      <c r="K489" s="108" t="s">
        <v>30</v>
      </c>
      <c r="L489" s="110"/>
    </row>
    <row r="490" spans="1:12" ht="12.75" customHeight="1">
      <c r="A490" s="93"/>
      <c r="B490" s="283" t="s">
        <v>13</v>
      </c>
      <c r="C490" s="283"/>
      <c r="D490" s="283"/>
      <c r="E490" s="56" t="s">
        <v>3</v>
      </c>
      <c r="F490" s="56" t="s">
        <v>202</v>
      </c>
      <c r="G490" s="56" t="s">
        <v>38</v>
      </c>
      <c r="H490" s="91" t="s">
        <v>203</v>
      </c>
      <c r="I490" s="91"/>
      <c r="J490" s="91" t="s">
        <v>40</v>
      </c>
      <c r="K490" s="57" t="s">
        <v>16</v>
      </c>
      <c r="L490" s="110"/>
    </row>
    <row r="491" spans="1:12" ht="12.75" customHeight="1">
      <c r="A491" s="93"/>
      <c r="B491" s="284" t="s">
        <v>756</v>
      </c>
      <c r="C491" s="284"/>
      <c r="D491" s="284"/>
      <c r="E491" s="58">
        <v>100</v>
      </c>
      <c r="F491" s="56"/>
      <c r="G491" s="56"/>
      <c r="H491" s="91"/>
      <c r="I491" s="91"/>
      <c r="J491" s="91"/>
      <c r="K491" s="161">
        <f>E491</f>
        <v>100</v>
      </c>
      <c r="L491" s="110"/>
    </row>
    <row r="492" spans="1:12" ht="12.75" customHeight="1">
      <c r="A492" s="99"/>
      <c r="B492" s="285" t="s">
        <v>41</v>
      </c>
      <c r="C492" s="285"/>
      <c r="D492" s="285"/>
      <c r="E492" s="285"/>
      <c r="F492" s="285"/>
      <c r="G492" s="285"/>
      <c r="H492" s="285"/>
      <c r="I492" s="285"/>
      <c r="J492" s="285"/>
      <c r="K492" s="59">
        <f>SUM(K491:K491)</f>
        <v>100</v>
      </c>
      <c r="L492" s="110"/>
    </row>
    <row r="493" spans="1:12" ht="12.75" customHeight="1">
      <c r="A493" s="99"/>
      <c r="B493" s="61"/>
      <c r="C493" s="61"/>
      <c r="D493" s="61"/>
      <c r="E493" s="61"/>
      <c r="F493" s="61"/>
      <c r="G493" s="61"/>
      <c r="H493" s="61"/>
      <c r="I493" s="61"/>
      <c r="J493" s="61"/>
      <c r="K493" s="106"/>
      <c r="L493" s="110"/>
    </row>
    <row r="494" spans="1:12" ht="12.75" customHeight="1">
      <c r="A494" s="93" t="s">
        <v>438</v>
      </c>
      <c r="B494" s="289" t="str">
        <f>'ORÇAMENTO CENTRO FORM PROF'!D82</f>
        <v>JOELHO 90 GRAUS COM BUCHA DE LATÃO, PVC, SOLDÁVEL, DN 25MM, X 3/4 INSTALADO EM RAMAL OU SUB-RAMAL DE ÁGUA - FORNECIMENTO E INSTALAÇÃO. AF_12/2014</v>
      </c>
      <c r="C494" s="289"/>
      <c r="D494" s="289"/>
      <c r="E494" s="289"/>
      <c r="F494" s="289"/>
      <c r="G494" s="289"/>
      <c r="H494" s="289"/>
      <c r="I494" s="289"/>
      <c r="J494" s="289"/>
      <c r="K494" s="108" t="s">
        <v>14</v>
      </c>
      <c r="L494" s="110"/>
    </row>
    <row r="495" spans="1:12" ht="12.75" customHeight="1">
      <c r="A495" s="93"/>
      <c r="B495" s="283" t="s">
        <v>13</v>
      </c>
      <c r="C495" s="283"/>
      <c r="D495" s="283"/>
      <c r="E495" s="56" t="s">
        <v>3</v>
      </c>
      <c r="F495" s="56" t="s">
        <v>202</v>
      </c>
      <c r="G495" s="56" t="s">
        <v>38</v>
      </c>
      <c r="H495" s="91" t="s">
        <v>203</v>
      </c>
      <c r="I495" s="91"/>
      <c r="J495" s="91" t="s">
        <v>40</v>
      </c>
      <c r="K495" s="57" t="s">
        <v>16</v>
      </c>
      <c r="L495" s="110"/>
    </row>
    <row r="496" spans="1:12" ht="12.75" customHeight="1">
      <c r="A496" s="93"/>
      <c r="B496" s="284" t="s">
        <v>757</v>
      </c>
      <c r="C496" s="284"/>
      <c r="D496" s="284"/>
      <c r="E496" s="58">
        <v>15</v>
      </c>
      <c r="F496" s="56"/>
      <c r="G496" s="56"/>
      <c r="H496" s="91"/>
      <c r="I496" s="91"/>
      <c r="J496" s="91"/>
      <c r="K496" s="161">
        <f>E496</f>
        <v>15</v>
      </c>
      <c r="L496" s="110"/>
    </row>
    <row r="497" spans="1:12" ht="12.75" customHeight="1">
      <c r="A497" s="99"/>
      <c r="B497" s="285" t="s">
        <v>41</v>
      </c>
      <c r="C497" s="285"/>
      <c r="D497" s="285"/>
      <c r="E497" s="285"/>
      <c r="F497" s="285"/>
      <c r="G497" s="285"/>
      <c r="H497" s="285"/>
      <c r="I497" s="285"/>
      <c r="J497" s="285"/>
      <c r="K497" s="59">
        <f>SUM(K496:K496)</f>
        <v>15</v>
      </c>
      <c r="L497" s="110"/>
    </row>
    <row r="498" spans="1:12" ht="12.75" customHeight="1">
      <c r="A498" s="99"/>
      <c r="B498" s="61"/>
      <c r="C498" s="61"/>
      <c r="D498" s="61"/>
      <c r="E498" s="61"/>
      <c r="F498" s="61"/>
      <c r="G498" s="61"/>
      <c r="H498" s="61"/>
      <c r="I498" s="61"/>
      <c r="J498" s="61"/>
      <c r="K498" s="106"/>
      <c r="L498" s="110"/>
    </row>
    <row r="499" spans="1:12" ht="12.75" customHeight="1">
      <c r="A499" s="93" t="s">
        <v>440</v>
      </c>
      <c r="B499" s="289" t="str">
        <f>'ORÇAMENTO CENTRO FORM PROF'!D83</f>
        <v>JOELHO 90 GRAUS, PVC, SOLDÁVEL, DN 25MM, INSTALADO EM PRUMADA DE ÁGUA - FORNECIMENTO E INSTALAÇÃO. AF_12/2014</v>
      </c>
      <c r="C499" s="289"/>
      <c r="D499" s="289"/>
      <c r="E499" s="289"/>
      <c r="F499" s="289"/>
      <c r="G499" s="289"/>
      <c r="H499" s="289"/>
      <c r="I499" s="289"/>
      <c r="J499" s="289"/>
      <c r="K499" s="108" t="s">
        <v>14</v>
      </c>
      <c r="L499" s="110"/>
    </row>
    <row r="500" spans="1:12" ht="12.75" customHeight="1">
      <c r="A500" s="93"/>
      <c r="B500" s="283" t="s">
        <v>13</v>
      </c>
      <c r="C500" s="283"/>
      <c r="D500" s="283"/>
      <c r="E500" s="56" t="s">
        <v>3</v>
      </c>
      <c r="F500" s="56" t="s">
        <v>202</v>
      </c>
      <c r="G500" s="56" t="s">
        <v>38</v>
      </c>
      <c r="H500" s="91" t="s">
        <v>203</v>
      </c>
      <c r="I500" s="91"/>
      <c r="J500" s="91" t="s">
        <v>40</v>
      </c>
      <c r="K500" s="57" t="s">
        <v>16</v>
      </c>
      <c r="L500" s="110"/>
    </row>
    <row r="501" spans="1:12" ht="12.75" customHeight="1">
      <c r="A501" s="93"/>
      <c r="B501" s="284" t="s">
        <v>757</v>
      </c>
      <c r="C501" s="284"/>
      <c r="D501" s="284"/>
      <c r="E501" s="58">
        <v>20</v>
      </c>
      <c r="F501" s="56"/>
      <c r="G501" s="56"/>
      <c r="H501" s="91"/>
      <c r="I501" s="91"/>
      <c r="J501" s="91"/>
      <c r="K501" s="161">
        <f>E501</f>
        <v>20</v>
      </c>
      <c r="L501" s="110"/>
    </row>
    <row r="502" spans="1:12" ht="12.75" customHeight="1">
      <c r="A502" s="99"/>
      <c r="B502" s="285" t="s">
        <v>41</v>
      </c>
      <c r="C502" s="285"/>
      <c r="D502" s="285"/>
      <c r="E502" s="285"/>
      <c r="F502" s="285"/>
      <c r="G502" s="285"/>
      <c r="H502" s="285"/>
      <c r="I502" s="285"/>
      <c r="J502" s="285"/>
      <c r="K502" s="59">
        <f>SUM(K501:K501)</f>
        <v>20</v>
      </c>
      <c r="L502" s="110"/>
    </row>
    <row r="503" spans="1:12" ht="12.75" customHeight="1">
      <c r="A503" s="99"/>
      <c r="B503" s="61"/>
      <c r="C503" s="61"/>
      <c r="D503" s="61"/>
      <c r="E503" s="61"/>
      <c r="F503" s="61"/>
      <c r="G503" s="61"/>
      <c r="H503" s="61"/>
      <c r="I503" s="61"/>
      <c r="J503" s="61"/>
      <c r="K503" s="106"/>
      <c r="L503" s="110"/>
    </row>
    <row r="504" spans="1:12" ht="12.75" customHeight="1">
      <c r="A504" s="93" t="s">
        <v>442</v>
      </c>
      <c r="B504" s="289" t="str">
        <f>'ORÇAMENTO CENTRO FORM PROF'!D84</f>
        <v>TÊ DE REDUÇÃO, PVC, SOLDÁVEL, DN 25MM X 20MM, INSTALADO EM RAMAL DE DISTRIBUIÇÃO DE ÁGUA - FORNECIMENTO E INSTALAÇÃO. AF_12/2014</v>
      </c>
      <c r="C504" s="289"/>
      <c r="D504" s="289"/>
      <c r="E504" s="289"/>
      <c r="F504" s="289"/>
      <c r="G504" s="289"/>
      <c r="H504" s="289"/>
      <c r="I504" s="289"/>
      <c r="J504" s="289"/>
      <c r="K504" s="108" t="s">
        <v>14</v>
      </c>
      <c r="L504" s="110"/>
    </row>
    <row r="505" spans="1:12" ht="12.75" customHeight="1">
      <c r="A505" s="93"/>
      <c r="B505" s="283" t="s">
        <v>13</v>
      </c>
      <c r="C505" s="283"/>
      <c r="D505" s="283"/>
      <c r="E505" s="56" t="s">
        <v>3</v>
      </c>
      <c r="F505" s="56" t="s">
        <v>202</v>
      </c>
      <c r="G505" s="56" t="s">
        <v>38</v>
      </c>
      <c r="H505" s="91" t="s">
        <v>203</v>
      </c>
      <c r="I505" s="91"/>
      <c r="J505" s="91" t="s">
        <v>40</v>
      </c>
      <c r="K505" s="57" t="s">
        <v>16</v>
      </c>
      <c r="L505" s="110"/>
    </row>
    <row r="506" spans="1:12" ht="12.75" customHeight="1">
      <c r="A506" s="93"/>
      <c r="B506" s="284" t="s">
        <v>757</v>
      </c>
      <c r="C506" s="284"/>
      <c r="D506" s="284"/>
      <c r="E506" s="58">
        <v>20</v>
      </c>
      <c r="F506" s="56"/>
      <c r="G506" s="56"/>
      <c r="H506" s="91"/>
      <c r="I506" s="91"/>
      <c r="J506" s="91"/>
      <c r="K506" s="161">
        <f>E506</f>
        <v>20</v>
      </c>
      <c r="L506" s="110"/>
    </row>
    <row r="507" spans="1:12" ht="12.75" customHeight="1">
      <c r="A507" s="99"/>
      <c r="B507" s="285" t="s">
        <v>41</v>
      </c>
      <c r="C507" s="285"/>
      <c r="D507" s="285"/>
      <c r="E507" s="285"/>
      <c r="F507" s="285"/>
      <c r="G507" s="285"/>
      <c r="H507" s="285"/>
      <c r="I507" s="285"/>
      <c r="J507" s="285"/>
      <c r="K507" s="59">
        <f>SUM(K506:K506)</f>
        <v>20</v>
      </c>
      <c r="L507" s="110"/>
    </row>
    <row r="508" spans="1:12" ht="12.75" customHeight="1">
      <c r="A508" s="99"/>
      <c r="B508" s="61"/>
      <c r="C508" s="61"/>
      <c r="D508" s="61"/>
      <c r="E508" s="61"/>
      <c r="F508" s="61"/>
      <c r="G508" s="61"/>
      <c r="H508" s="61"/>
      <c r="I508" s="61"/>
      <c r="J508" s="61"/>
      <c r="K508" s="106"/>
      <c r="L508" s="110"/>
    </row>
    <row r="509" spans="1:12" ht="12.75" customHeight="1">
      <c r="A509" s="93" t="s">
        <v>556</v>
      </c>
      <c r="B509" s="289" t="str">
        <f>'ORÇAMENTO CENTRO FORM PROF'!D85</f>
        <v>TE, PVC, SERIE NORMAL, ESGOTO PREDIAL, DN 100 X 100 MM, JUNTA ELÁSTICA, FORNECIDO E INSTALADO EM PRUMADA DE ESGOTO SANITÁRIO OU VENTILAÇÃO. AF_12/2014</v>
      </c>
      <c r="C509" s="289"/>
      <c r="D509" s="289"/>
      <c r="E509" s="289"/>
      <c r="F509" s="289"/>
      <c r="G509" s="289"/>
      <c r="H509" s="289"/>
      <c r="I509" s="289"/>
      <c r="J509" s="289"/>
      <c r="K509" s="108" t="s">
        <v>14</v>
      </c>
      <c r="L509" s="110"/>
    </row>
    <row r="510" spans="1:12" ht="12.75" customHeight="1">
      <c r="A510" s="93"/>
      <c r="B510" s="283" t="s">
        <v>13</v>
      </c>
      <c r="C510" s="283"/>
      <c r="D510" s="283"/>
      <c r="E510" s="56" t="s">
        <v>3</v>
      </c>
      <c r="F510" s="56" t="s">
        <v>202</v>
      </c>
      <c r="G510" s="56" t="s">
        <v>38</v>
      </c>
      <c r="H510" s="91" t="s">
        <v>203</v>
      </c>
      <c r="I510" s="91"/>
      <c r="J510" s="91" t="s">
        <v>40</v>
      </c>
      <c r="K510" s="57" t="s">
        <v>16</v>
      </c>
      <c r="L510" s="110"/>
    </row>
    <row r="511" spans="1:12" ht="12.75" customHeight="1">
      <c r="A511" s="93"/>
      <c r="B511" s="284" t="s">
        <v>757</v>
      </c>
      <c r="C511" s="284"/>
      <c r="D511" s="284"/>
      <c r="E511" s="58">
        <v>2</v>
      </c>
      <c r="F511" s="56"/>
      <c r="G511" s="56"/>
      <c r="H511" s="91"/>
      <c r="I511" s="91"/>
      <c r="J511" s="91"/>
      <c r="K511" s="161">
        <f>E511</f>
        <v>2</v>
      </c>
      <c r="L511" s="110"/>
    </row>
    <row r="512" spans="1:12" ht="12.75" customHeight="1">
      <c r="A512" s="99"/>
      <c r="B512" s="285" t="s">
        <v>41</v>
      </c>
      <c r="C512" s="285"/>
      <c r="D512" s="285"/>
      <c r="E512" s="285"/>
      <c r="F512" s="285"/>
      <c r="G512" s="285"/>
      <c r="H512" s="285"/>
      <c r="I512" s="285"/>
      <c r="J512" s="285"/>
      <c r="K512" s="59">
        <f>SUM(K511:K511)</f>
        <v>2</v>
      </c>
      <c r="L512" s="110"/>
    </row>
    <row r="513" spans="1:12" ht="12.75" customHeight="1">
      <c r="A513" s="99"/>
      <c r="B513" s="61"/>
      <c r="C513" s="61"/>
      <c r="D513" s="61"/>
      <c r="E513" s="61"/>
      <c r="F513" s="61"/>
      <c r="G513" s="61"/>
      <c r="H513" s="61"/>
      <c r="I513" s="61"/>
      <c r="J513" s="61"/>
      <c r="K513" s="106"/>
      <c r="L513" s="110"/>
    </row>
    <row r="514" spans="1:12" ht="12.75" customHeight="1">
      <c r="A514" s="93" t="s">
        <v>557</v>
      </c>
      <c r="B514" s="289" t="str">
        <f>'ORÇAMENTO CENTRO FORM PROF'!D86</f>
        <v>TE, PVC, SERIE NORMAL, ESGOTO PREDIAL, DN 50 X 50 MM, JUNTA ELÁSTICA, FORNECIDO E INSTALADO EM PRUMADA DE ESGOTO SANITÁRIO OU VENTILAÇÃO. AF_12/2014</v>
      </c>
      <c r="C514" s="289"/>
      <c r="D514" s="289"/>
      <c r="E514" s="289"/>
      <c r="F514" s="289"/>
      <c r="G514" s="289"/>
      <c r="H514" s="289"/>
      <c r="I514" s="289"/>
      <c r="J514" s="289"/>
      <c r="K514" s="108" t="s">
        <v>14</v>
      </c>
      <c r="L514" s="110"/>
    </row>
    <row r="515" spans="1:12" ht="12.75" customHeight="1">
      <c r="A515" s="93"/>
      <c r="B515" s="283" t="s">
        <v>13</v>
      </c>
      <c r="C515" s="283"/>
      <c r="D515" s="283"/>
      <c r="E515" s="56" t="s">
        <v>3</v>
      </c>
      <c r="F515" s="56" t="s">
        <v>202</v>
      </c>
      <c r="G515" s="56" t="s">
        <v>38</v>
      </c>
      <c r="H515" s="91" t="s">
        <v>203</v>
      </c>
      <c r="I515" s="91"/>
      <c r="J515" s="91" t="s">
        <v>40</v>
      </c>
      <c r="K515" s="57" t="s">
        <v>16</v>
      </c>
      <c r="L515" s="110"/>
    </row>
    <row r="516" spans="1:12" ht="12.75" customHeight="1">
      <c r="A516" s="93"/>
      <c r="B516" s="284" t="s">
        <v>757</v>
      </c>
      <c r="C516" s="284"/>
      <c r="D516" s="284"/>
      <c r="E516" s="58">
        <v>2</v>
      </c>
      <c r="F516" s="56"/>
      <c r="G516" s="56"/>
      <c r="H516" s="91"/>
      <c r="I516" s="91"/>
      <c r="J516" s="91"/>
      <c r="K516" s="161">
        <f>E516</f>
        <v>2</v>
      </c>
      <c r="L516" s="110"/>
    </row>
    <row r="517" spans="1:12" ht="12.75" customHeight="1">
      <c r="A517" s="99"/>
      <c r="B517" s="285" t="s">
        <v>41</v>
      </c>
      <c r="C517" s="285"/>
      <c r="D517" s="285"/>
      <c r="E517" s="285"/>
      <c r="F517" s="285"/>
      <c r="G517" s="285"/>
      <c r="H517" s="285"/>
      <c r="I517" s="285"/>
      <c r="J517" s="285"/>
      <c r="K517" s="59">
        <f>SUM(K516:K516)</f>
        <v>2</v>
      </c>
      <c r="L517" s="110"/>
    </row>
    <row r="518" spans="1:12" ht="12.75" customHeight="1">
      <c r="A518" s="99"/>
      <c r="B518" s="61"/>
      <c r="C518" s="61"/>
      <c r="D518" s="61"/>
      <c r="E518" s="61"/>
      <c r="F518" s="61"/>
      <c r="G518" s="61"/>
      <c r="H518" s="61"/>
      <c r="I518" s="61"/>
      <c r="J518" s="61"/>
      <c r="K518" s="106"/>
      <c r="L518" s="110"/>
    </row>
    <row r="519" spans="1:12" ht="12.75" customHeight="1">
      <c r="A519" s="93" t="s">
        <v>558</v>
      </c>
      <c r="B519" s="289" t="str">
        <f>'ORÇAMENTO CENTRO FORM PROF'!D87</f>
        <v>TE, PVC, SERIE NORMAL, ESGOTO PREDIAL, DN 40 X 40 MM, JUNTA SOLDÁVEL, FORNECIDO E INSTALADO EM RAMAL DE DESCARGA OU RAMAL DE ESGOTO SANITÁRIO. AF_12/2014</v>
      </c>
      <c r="C519" s="289"/>
      <c r="D519" s="289"/>
      <c r="E519" s="289"/>
      <c r="F519" s="289"/>
      <c r="G519" s="289"/>
      <c r="H519" s="289"/>
      <c r="I519" s="289"/>
      <c r="J519" s="289"/>
      <c r="K519" s="108" t="s">
        <v>14</v>
      </c>
      <c r="L519" s="110"/>
    </row>
    <row r="520" spans="1:12" ht="12.75" customHeight="1">
      <c r="A520" s="93"/>
      <c r="B520" s="283" t="s">
        <v>13</v>
      </c>
      <c r="C520" s="283"/>
      <c r="D520" s="283"/>
      <c r="E520" s="56" t="s">
        <v>3</v>
      </c>
      <c r="F520" s="56" t="s">
        <v>202</v>
      </c>
      <c r="G520" s="56" t="s">
        <v>38</v>
      </c>
      <c r="H520" s="91" t="s">
        <v>203</v>
      </c>
      <c r="I520" s="91"/>
      <c r="J520" s="91" t="s">
        <v>40</v>
      </c>
      <c r="K520" s="57" t="s">
        <v>16</v>
      </c>
      <c r="L520" s="110"/>
    </row>
    <row r="521" spans="1:12" ht="12.75" customHeight="1">
      <c r="A521" s="93"/>
      <c r="B521" s="284" t="s">
        <v>757</v>
      </c>
      <c r="C521" s="284"/>
      <c r="D521" s="284"/>
      <c r="E521" s="58">
        <v>2</v>
      </c>
      <c r="F521" s="56"/>
      <c r="G521" s="56"/>
      <c r="H521" s="91"/>
      <c r="I521" s="91"/>
      <c r="J521" s="91"/>
      <c r="K521" s="161">
        <f>E521</f>
        <v>2</v>
      </c>
      <c r="L521" s="110"/>
    </row>
    <row r="522" spans="1:12" ht="12.75" customHeight="1">
      <c r="A522" s="99"/>
      <c r="B522" s="285" t="s">
        <v>41</v>
      </c>
      <c r="C522" s="285"/>
      <c r="D522" s="285"/>
      <c r="E522" s="285"/>
      <c r="F522" s="285"/>
      <c r="G522" s="285"/>
      <c r="H522" s="285"/>
      <c r="I522" s="285"/>
      <c r="J522" s="285"/>
      <c r="K522" s="59">
        <f>SUM(K521:K521)</f>
        <v>2</v>
      </c>
      <c r="L522" s="110"/>
    </row>
    <row r="523" spans="1:12" ht="12.75" customHeight="1">
      <c r="A523" s="99"/>
      <c r="B523" s="61"/>
      <c r="C523" s="61"/>
      <c r="D523" s="61"/>
      <c r="E523" s="61"/>
      <c r="F523" s="61"/>
      <c r="G523" s="61"/>
      <c r="H523" s="61"/>
      <c r="I523" s="61"/>
      <c r="J523" s="61"/>
      <c r="K523" s="106"/>
      <c r="L523" s="110"/>
    </row>
    <row r="524" spans="1:12" ht="12.75" customHeight="1">
      <c r="A524" s="93" t="s">
        <v>673</v>
      </c>
      <c r="B524" s="289" t="str">
        <f>'ORÇAMENTO CENTRO FORM PROF'!D88</f>
        <v>LUVA SIMPLES, PVC, SERIE NORMAL, ESGOTO PREDIAL, DN 100 MM, JUNTA ELÁSTICA, FORNECIDO E INSTALADO EM RAMAL DE DESCARGA OU RAMAL DE ESGOTO SANITÁRIO. AF_12/2014</v>
      </c>
      <c r="C524" s="289"/>
      <c r="D524" s="289"/>
      <c r="E524" s="289"/>
      <c r="F524" s="289"/>
      <c r="G524" s="289"/>
      <c r="H524" s="289"/>
      <c r="I524" s="289"/>
      <c r="J524" s="289"/>
      <c r="K524" s="108" t="s">
        <v>14</v>
      </c>
      <c r="L524" s="110"/>
    </row>
    <row r="525" spans="1:12" ht="12.75" customHeight="1">
      <c r="A525" s="93"/>
      <c r="B525" s="283" t="s">
        <v>13</v>
      </c>
      <c r="C525" s="283"/>
      <c r="D525" s="283"/>
      <c r="E525" s="56" t="s">
        <v>3</v>
      </c>
      <c r="F525" s="56" t="s">
        <v>202</v>
      </c>
      <c r="G525" s="56" t="s">
        <v>38</v>
      </c>
      <c r="H525" s="91" t="s">
        <v>203</v>
      </c>
      <c r="I525" s="91"/>
      <c r="J525" s="91" t="s">
        <v>40</v>
      </c>
      <c r="K525" s="57" t="s">
        <v>16</v>
      </c>
      <c r="L525" s="110"/>
    </row>
    <row r="526" spans="1:12" ht="12.75" customHeight="1">
      <c r="A526" s="93"/>
      <c r="B526" s="284" t="s">
        <v>757</v>
      </c>
      <c r="C526" s="284"/>
      <c r="D526" s="284"/>
      <c r="E526" s="58">
        <v>20</v>
      </c>
      <c r="F526" s="56"/>
      <c r="G526" s="56"/>
      <c r="H526" s="91"/>
      <c r="I526" s="91"/>
      <c r="J526" s="91"/>
      <c r="K526" s="161">
        <f>E526</f>
        <v>20</v>
      </c>
      <c r="L526" s="110"/>
    </row>
    <row r="527" spans="1:12" ht="12.75" customHeight="1">
      <c r="A527" s="99"/>
      <c r="B527" s="285" t="s">
        <v>41</v>
      </c>
      <c r="C527" s="285"/>
      <c r="D527" s="285"/>
      <c r="E527" s="285"/>
      <c r="F527" s="285"/>
      <c r="G527" s="285"/>
      <c r="H527" s="285"/>
      <c r="I527" s="285"/>
      <c r="J527" s="285"/>
      <c r="K527" s="59">
        <f>SUM(K526:K526)</f>
        <v>20</v>
      </c>
      <c r="L527" s="110"/>
    </row>
    <row r="528" spans="1:12" ht="12.75" customHeight="1">
      <c r="A528" s="99"/>
      <c r="B528" s="61"/>
      <c r="C528" s="61"/>
      <c r="D528" s="61"/>
      <c r="E528" s="61"/>
      <c r="F528" s="61"/>
      <c r="G528" s="61"/>
      <c r="H528" s="61"/>
      <c r="I528" s="61"/>
      <c r="J528" s="61"/>
      <c r="K528" s="106"/>
      <c r="L528" s="110"/>
    </row>
    <row r="529" spans="1:12" ht="12.75" customHeight="1">
      <c r="A529" s="93" t="s">
        <v>677</v>
      </c>
      <c r="B529" s="289" t="str">
        <f>'ORÇAMENTO CENTRO FORM PROF'!D89</f>
        <v>JUNÇÃO SIMPLES, PVC, SERIE NORMAL, ESGOTO PREDIAL, DN 100 X 100 MM, JUNTA ELÁSTICA, FORNECIDO E INSTALADO EM RAMAL DE DESCARGA OU RAMAL DE ESGOTO SANITÁRIO. AF_12/2014</v>
      </c>
      <c r="C529" s="289"/>
      <c r="D529" s="289"/>
      <c r="E529" s="289"/>
      <c r="F529" s="289"/>
      <c r="G529" s="289"/>
      <c r="H529" s="289"/>
      <c r="I529" s="289"/>
      <c r="J529" s="289"/>
      <c r="K529" s="108" t="s">
        <v>14</v>
      </c>
      <c r="L529" s="110"/>
    </row>
    <row r="530" spans="1:12" ht="12.75" customHeight="1">
      <c r="A530" s="93"/>
      <c r="B530" s="283" t="s">
        <v>13</v>
      </c>
      <c r="C530" s="283"/>
      <c r="D530" s="283"/>
      <c r="E530" s="56" t="s">
        <v>3</v>
      </c>
      <c r="F530" s="56" t="s">
        <v>202</v>
      </c>
      <c r="G530" s="56" t="s">
        <v>38</v>
      </c>
      <c r="H530" s="91" t="s">
        <v>203</v>
      </c>
      <c r="I530" s="91"/>
      <c r="J530" s="91" t="s">
        <v>40</v>
      </c>
      <c r="K530" s="57" t="s">
        <v>16</v>
      </c>
      <c r="L530" s="110"/>
    </row>
    <row r="531" spans="1:12" ht="12.75" customHeight="1">
      <c r="A531" s="93"/>
      <c r="B531" s="284" t="s">
        <v>757</v>
      </c>
      <c r="C531" s="284"/>
      <c r="D531" s="284"/>
      <c r="E531" s="58">
        <v>2</v>
      </c>
      <c r="F531" s="56"/>
      <c r="G531" s="56"/>
      <c r="H531" s="91"/>
      <c r="I531" s="91"/>
      <c r="J531" s="91"/>
      <c r="K531" s="161">
        <f>E531</f>
        <v>2</v>
      </c>
      <c r="L531" s="110"/>
    </row>
    <row r="532" spans="1:12" ht="12.75" customHeight="1">
      <c r="A532" s="99"/>
      <c r="B532" s="285" t="s">
        <v>41</v>
      </c>
      <c r="C532" s="285"/>
      <c r="D532" s="285"/>
      <c r="E532" s="285"/>
      <c r="F532" s="285"/>
      <c r="G532" s="285"/>
      <c r="H532" s="285"/>
      <c r="I532" s="285"/>
      <c r="J532" s="285"/>
      <c r="K532" s="59">
        <f>SUM(K531:K531)</f>
        <v>2</v>
      </c>
      <c r="L532" s="110"/>
    </row>
    <row r="533" spans="1:12" ht="12.75" customHeight="1">
      <c r="A533" s="99"/>
      <c r="B533" s="61"/>
      <c r="C533" s="61"/>
      <c r="D533" s="61"/>
      <c r="E533" s="61"/>
      <c r="F533" s="61"/>
      <c r="G533" s="61"/>
      <c r="H533" s="61"/>
      <c r="I533" s="61"/>
      <c r="J533" s="61"/>
      <c r="K533" s="106"/>
      <c r="L533" s="110"/>
    </row>
    <row r="534" spans="1:12" ht="12.75" customHeight="1">
      <c r="A534" s="93" t="s">
        <v>678</v>
      </c>
      <c r="B534" s="289" t="str">
        <f>'ORÇAMENTO CENTRO FORM PROF'!D90</f>
        <v>JOELHO 90 GRAUS, PVC, SERIE NORMAL, ESGOTO PREDIAL, DN 100 MM, JUNTA ELÁSTICA, FORNECIDO E INSTALADO EM PRUMADA DE ESGOTO SANITÁRIO OU VENTILAÇÃO. AF_12/2014</v>
      </c>
      <c r="C534" s="289"/>
      <c r="D534" s="289"/>
      <c r="E534" s="289"/>
      <c r="F534" s="289"/>
      <c r="G534" s="289"/>
      <c r="H534" s="289"/>
      <c r="I534" s="289"/>
      <c r="J534" s="289"/>
      <c r="K534" s="108" t="s">
        <v>14</v>
      </c>
      <c r="L534" s="110"/>
    </row>
    <row r="535" spans="1:12" ht="12.75" customHeight="1">
      <c r="A535" s="93"/>
      <c r="B535" s="283" t="s">
        <v>13</v>
      </c>
      <c r="C535" s="283"/>
      <c r="D535" s="283"/>
      <c r="E535" s="56" t="s">
        <v>3</v>
      </c>
      <c r="F535" s="56" t="s">
        <v>202</v>
      </c>
      <c r="G535" s="56" t="s">
        <v>38</v>
      </c>
      <c r="H535" s="91" t="s">
        <v>203</v>
      </c>
      <c r="I535" s="91"/>
      <c r="J535" s="91" t="s">
        <v>40</v>
      </c>
      <c r="K535" s="57" t="s">
        <v>16</v>
      </c>
      <c r="L535" s="110"/>
    </row>
    <row r="536" spans="1:12" ht="12.75" customHeight="1">
      <c r="A536" s="93"/>
      <c r="B536" s="284" t="s">
        <v>757</v>
      </c>
      <c r="C536" s="284"/>
      <c r="D536" s="284"/>
      <c r="E536" s="58">
        <v>6</v>
      </c>
      <c r="F536" s="56"/>
      <c r="G536" s="56"/>
      <c r="H536" s="91"/>
      <c r="I536" s="91"/>
      <c r="J536" s="91"/>
      <c r="K536" s="161">
        <f>E536</f>
        <v>6</v>
      </c>
      <c r="L536" s="110"/>
    </row>
    <row r="537" spans="1:12" ht="12.75" customHeight="1">
      <c r="A537" s="99"/>
      <c r="B537" s="285" t="s">
        <v>41</v>
      </c>
      <c r="C537" s="285"/>
      <c r="D537" s="285"/>
      <c r="E537" s="285"/>
      <c r="F537" s="285"/>
      <c r="G537" s="285"/>
      <c r="H537" s="285"/>
      <c r="I537" s="285"/>
      <c r="J537" s="285"/>
      <c r="K537" s="59">
        <f>SUM(K536:K536)</f>
        <v>6</v>
      </c>
      <c r="L537" s="110"/>
    </row>
    <row r="538" spans="1:12" ht="12.75" customHeight="1">
      <c r="A538" s="99"/>
      <c r="B538" s="61"/>
      <c r="C538" s="61"/>
      <c r="D538" s="61"/>
      <c r="E538" s="61"/>
      <c r="F538" s="61"/>
      <c r="G538" s="61"/>
      <c r="H538" s="61"/>
      <c r="I538" s="61"/>
      <c r="J538" s="61"/>
      <c r="K538" s="106"/>
      <c r="L538" s="110"/>
    </row>
    <row r="539" spans="1:12" ht="12.75" customHeight="1">
      <c r="A539" s="93" t="s">
        <v>679</v>
      </c>
      <c r="B539" s="289" t="str">
        <f>'ORÇAMENTO CENTRO FORM PROF'!D91</f>
        <v>JOELHO 90 GRAUS, PVC, SERIE NORMAL, ESGOTO PREDIAL, DN 50 MM, JUNTA ELÁSTICA, FORNECIDO E INSTALADO EM RAMAL DE DESCARGA OU RAMAL DE ESGOTO SANITÁRIO. AF_12/2014</v>
      </c>
      <c r="C539" s="289"/>
      <c r="D539" s="289"/>
      <c r="E539" s="289"/>
      <c r="F539" s="289"/>
      <c r="G539" s="289"/>
      <c r="H539" s="289"/>
      <c r="I539" s="289"/>
      <c r="J539" s="289"/>
      <c r="K539" s="108" t="s">
        <v>14</v>
      </c>
      <c r="L539" s="110"/>
    </row>
    <row r="540" spans="1:12" ht="12.75" customHeight="1">
      <c r="A540" s="93"/>
      <c r="B540" s="283" t="s">
        <v>13</v>
      </c>
      <c r="C540" s="283"/>
      <c r="D540" s="283"/>
      <c r="E540" s="56" t="s">
        <v>3</v>
      </c>
      <c r="F540" s="56" t="s">
        <v>202</v>
      </c>
      <c r="G540" s="56" t="s">
        <v>38</v>
      </c>
      <c r="H540" s="91" t="s">
        <v>203</v>
      </c>
      <c r="I540" s="91"/>
      <c r="J540" s="91" t="s">
        <v>40</v>
      </c>
      <c r="K540" s="57" t="s">
        <v>16</v>
      </c>
      <c r="L540" s="110"/>
    </row>
    <row r="541" spans="1:12" ht="12.75" customHeight="1">
      <c r="A541" s="93"/>
      <c r="B541" s="284" t="s">
        <v>757</v>
      </c>
      <c r="C541" s="284"/>
      <c r="D541" s="284"/>
      <c r="E541" s="58">
        <v>10</v>
      </c>
      <c r="F541" s="56"/>
      <c r="G541" s="56"/>
      <c r="H541" s="91"/>
      <c r="I541" s="91"/>
      <c r="J541" s="91"/>
      <c r="K541" s="161">
        <f>E541</f>
        <v>10</v>
      </c>
      <c r="L541" s="110"/>
    </row>
    <row r="542" spans="1:12" ht="12.75" customHeight="1">
      <c r="A542" s="99"/>
      <c r="B542" s="285" t="s">
        <v>41</v>
      </c>
      <c r="C542" s="285"/>
      <c r="D542" s="285"/>
      <c r="E542" s="285"/>
      <c r="F542" s="285"/>
      <c r="G542" s="285"/>
      <c r="H542" s="285"/>
      <c r="I542" s="285"/>
      <c r="J542" s="285"/>
      <c r="K542" s="59">
        <f>SUM(K541:K541)</f>
        <v>10</v>
      </c>
      <c r="L542" s="110"/>
    </row>
    <row r="543" spans="1:12" ht="12.75" customHeight="1">
      <c r="A543" s="99"/>
      <c r="B543" s="61"/>
      <c r="C543" s="61"/>
      <c r="D543" s="61"/>
      <c r="E543" s="61"/>
      <c r="F543" s="61"/>
      <c r="G543" s="61"/>
      <c r="H543" s="61"/>
      <c r="I543" s="61"/>
      <c r="J543" s="61"/>
      <c r="K543" s="106"/>
      <c r="L543" s="110"/>
    </row>
    <row r="544" spans="1:12" ht="25.5" customHeight="1">
      <c r="A544" s="93" t="s">
        <v>696</v>
      </c>
      <c r="B544" s="289" t="str">
        <f>'ORÇAMENTO CENTRO FORM PROF'!D92</f>
        <v>JOELHO 90 GRAUS, PVC, SERIE NORMAL, ESGOTO PREDIAL, DN 40 MM, JUNTA SOLDÁVEL, FORNECIDO E INSTALADO EM RAMAL DE DESCARGA OU RAMAL DE ESGOTO SANITÁRIO. AF_12/2014</v>
      </c>
      <c r="C544" s="289"/>
      <c r="D544" s="289"/>
      <c r="E544" s="289"/>
      <c r="F544" s="289"/>
      <c r="G544" s="289"/>
      <c r="H544" s="289"/>
      <c r="I544" s="289"/>
      <c r="J544" s="289"/>
      <c r="K544" s="108" t="s">
        <v>14</v>
      </c>
      <c r="L544" s="110"/>
    </row>
    <row r="545" spans="1:12" ht="12.75" customHeight="1">
      <c r="A545" s="93"/>
      <c r="B545" s="283" t="s">
        <v>13</v>
      </c>
      <c r="C545" s="283"/>
      <c r="D545" s="283"/>
      <c r="E545" s="56" t="s">
        <v>3</v>
      </c>
      <c r="F545" s="56" t="s">
        <v>202</v>
      </c>
      <c r="G545" s="56" t="s">
        <v>38</v>
      </c>
      <c r="H545" s="91" t="s">
        <v>203</v>
      </c>
      <c r="I545" s="91"/>
      <c r="J545" s="91" t="s">
        <v>40</v>
      </c>
      <c r="K545" s="57" t="s">
        <v>16</v>
      </c>
      <c r="L545" s="110"/>
    </row>
    <row r="546" spans="1:12" ht="12.75" customHeight="1">
      <c r="A546" s="93"/>
      <c r="B546" s="284" t="s">
        <v>757</v>
      </c>
      <c r="C546" s="284"/>
      <c r="D546" s="284"/>
      <c r="E546" s="58">
        <v>20</v>
      </c>
      <c r="F546" s="56"/>
      <c r="G546" s="56"/>
      <c r="H546" s="91"/>
      <c r="I546" s="91"/>
      <c r="J546" s="91"/>
      <c r="K546" s="161">
        <f>E546</f>
        <v>20</v>
      </c>
      <c r="L546" s="110"/>
    </row>
    <row r="547" spans="1:12" ht="12.75" customHeight="1">
      <c r="A547" s="99"/>
      <c r="B547" s="285" t="s">
        <v>41</v>
      </c>
      <c r="C547" s="285"/>
      <c r="D547" s="285"/>
      <c r="E547" s="285"/>
      <c r="F547" s="285"/>
      <c r="G547" s="285"/>
      <c r="H547" s="285"/>
      <c r="I547" s="285"/>
      <c r="J547" s="285"/>
      <c r="K547" s="59">
        <f>SUM(K546:K546)</f>
        <v>20</v>
      </c>
      <c r="L547" s="110"/>
    </row>
    <row r="548" spans="1:12" ht="12.75" customHeight="1">
      <c r="A548" s="99"/>
      <c r="B548" s="61"/>
      <c r="C548" s="61"/>
      <c r="D548" s="61"/>
      <c r="E548" s="61"/>
      <c r="F548" s="61"/>
      <c r="G548" s="61"/>
      <c r="H548" s="61"/>
      <c r="I548" s="61"/>
      <c r="J548" s="61"/>
      <c r="K548" s="106"/>
      <c r="L548" s="110"/>
    </row>
    <row r="549" spans="1:12" ht="12.75" customHeight="1">
      <c r="A549" s="93" t="s">
        <v>697</v>
      </c>
      <c r="B549" s="289" t="str">
        <f>'ORÇAMENTO CENTRO FORM PROF'!D93</f>
        <v>JOELHO 45 GRAUS, PVC, SERIE NORMAL, ESGOTO PREDIAL, DN 40 MM, JUNTA SOLDÁVEL, FORNECIDO E INSTALADO EM RAMAL DE DESCARGA OU RAMAL DE ESGOTO SANITÁRIO. AF_12/2014</v>
      </c>
      <c r="C549" s="289"/>
      <c r="D549" s="289"/>
      <c r="E549" s="289"/>
      <c r="F549" s="289"/>
      <c r="G549" s="289"/>
      <c r="H549" s="289"/>
      <c r="I549" s="289"/>
      <c r="J549" s="289"/>
      <c r="K549" s="108" t="s">
        <v>14</v>
      </c>
      <c r="L549" s="110"/>
    </row>
    <row r="550" spans="1:12" ht="12.75" customHeight="1">
      <c r="A550" s="93"/>
      <c r="B550" s="283" t="s">
        <v>13</v>
      </c>
      <c r="C550" s="283"/>
      <c r="D550" s="283"/>
      <c r="E550" s="56" t="s">
        <v>3</v>
      </c>
      <c r="F550" s="56" t="s">
        <v>202</v>
      </c>
      <c r="G550" s="56" t="s">
        <v>38</v>
      </c>
      <c r="H550" s="91" t="s">
        <v>203</v>
      </c>
      <c r="I550" s="91"/>
      <c r="J550" s="91" t="s">
        <v>40</v>
      </c>
      <c r="K550" s="57" t="s">
        <v>16</v>
      </c>
      <c r="L550" s="110"/>
    </row>
    <row r="551" spans="1:12" ht="12.75" customHeight="1">
      <c r="A551" s="93"/>
      <c r="B551" s="284" t="s">
        <v>757</v>
      </c>
      <c r="C551" s="284"/>
      <c r="D551" s="284"/>
      <c r="E551" s="58">
        <v>20</v>
      </c>
      <c r="F551" s="56"/>
      <c r="G551" s="56"/>
      <c r="H551" s="91"/>
      <c r="I551" s="91"/>
      <c r="J551" s="91"/>
      <c r="K551" s="161">
        <f>E551</f>
        <v>20</v>
      </c>
      <c r="L551" s="110"/>
    </row>
    <row r="552" spans="1:12" ht="12.75" customHeight="1">
      <c r="A552" s="99"/>
      <c r="B552" s="285" t="s">
        <v>41</v>
      </c>
      <c r="C552" s="285"/>
      <c r="D552" s="285"/>
      <c r="E552" s="285"/>
      <c r="F552" s="285"/>
      <c r="G552" s="285"/>
      <c r="H552" s="285"/>
      <c r="I552" s="285"/>
      <c r="J552" s="285"/>
      <c r="K552" s="59">
        <f>SUM(K551:K551)</f>
        <v>20</v>
      </c>
      <c r="L552" s="110"/>
    </row>
    <row r="553" spans="1:12" ht="12.75" customHeight="1">
      <c r="A553" s="99"/>
      <c r="B553" s="61"/>
      <c r="C553" s="61"/>
      <c r="D553" s="61"/>
      <c r="E553" s="61"/>
      <c r="F553" s="61"/>
      <c r="G553" s="61"/>
      <c r="H553" s="61"/>
      <c r="I553" s="61"/>
      <c r="J553" s="61"/>
      <c r="K553" s="106"/>
      <c r="L553" s="110"/>
    </row>
    <row r="554" spans="1:12" ht="12.75" customHeight="1">
      <c r="A554" s="93" t="s">
        <v>698</v>
      </c>
      <c r="B554" s="289" t="str">
        <f>'ORÇAMENTO CENTRO FORM PROF'!D95</f>
        <v>JOELHO 45 GRAUS, PVC, SERIE NORMAL, ESGOTO PREDIAL, DN 100 MM, JUNTA ELÁSTICA, FORNECIDO E INSTALADO EM RAMAL DE DESCARGA OU RAMAL DE ESGOTO SANITÁRIO. AF_12/2014</v>
      </c>
      <c r="C554" s="289"/>
      <c r="D554" s="289"/>
      <c r="E554" s="289"/>
      <c r="F554" s="289"/>
      <c r="G554" s="289"/>
      <c r="H554" s="289"/>
      <c r="I554" s="289"/>
      <c r="J554" s="289"/>
      <c r="K554" s="108" t="s">
        <v>14</v>
      </c>
      <c r="L554" s="110"/>
    </row>
    <row r="555" spans="1:12" ht="12.75" customHeight="1">
      <c r="A555" s="93"/>
      <c r="B555" s="283" t="s">
        <v>13</v>
      </c>
      <c r="C555" s="283"/>
      <c r="D555" s="283"/>
      <c r="E555" s="56" t="s">
        <v>3</v>
      </c>
      <c r="F555" s="56" t="s">
        <v>202</v>
      </c>
      <c r="G555" s="56" t="s">
        <v>38</v>
      </c>
      <c r="H555" s="91" t="s">
        <v>203</v>
      </c>
      <c r="I555" s="91"/>
      <c r="J555" s="91" t="s">
        <v>40</v>
      </c>
      <c r="K555" s="57" t="s">
        <v>16</v>
      </c>
      <c r="L555" s="110"/>
    </row>
    <row r="556" spans="1:12" ht="12.75" customHeight="1">
      <c r="A556" s="93"/>
      <c r="B556" s="284" t="s">
        <v>757</v>
      </c>
      <c r="C556" s="284"/>
      <c r="D556" s="284"/>
      <c r="E556" s="58">
        <v>6</v>
      </c>
      <c r="F556" s="56"/>
      <c r="G556" s="56"/>
      <c r="H556" s="91"/>
      <c r="I556" s="91"/>
      <c r="J556" s="91"/>
      <c r="K556" s="161">
        <f>E556</f>
        <v>6</v>
      </c>
      <c r="L556" s="110"/>
    </row>
    <row r="557" spans="1:12" ht="12.75" customHeight="1">
      <c r="A557" s="99"/>
      <c r="B557" s="285" t="s">
        <v>41</v>
      </c>
      <c r="C557" s="285"/>
      <c r="D557" s="285"/>
      <c r="E557" s="285"/>
      <c r="F557" s="285"/>
      <c r="G557" s="285"/>
      <c r="H557" s="285"/>
      <c r="I557" s="285"/>
      <c r="J557" s="285"/>
      <c r="K557" s="59">
        <f>SUM(K556:K556)</f>
        <v>6</v>
      </c>
      <c r="L557" s="110"/>
    </row>
    <row r="558" spans="1:12" ht="12.75" customHeight="1">
      <c r="A558" s="99"/>
      <c r="B558" s="61"/>
      <c r="C558" s="61"/>
      <c r="D558" s="61"/>
      <c r="E558" s="61"/>
      <c r="F558" s="61"/>
      <c r="G558" s="61"/>
      <c r="H558" s="61"/>
      <c r="I558" s="61"/>
      <c r="J558" s="61"/>
      <c r="K558" s="106"/>
      <c r="L558" s="110"/>
    </row>
    <row r="559" spans="1:12" ht="12.75" customHeight="1">
      <c r="A559" s="93" t="s">
        <v>699</v>
      </c>
      <c r="B559" s="289" t="str">
        <f>'ORÇAMENTO CENTRO FORM PROF'!D100</f>
        <v>TUBO PVC, SERIE NORMAL, ESGOTO PREDIAL, DN 50 MM, FORNECIDO E INSTALADO EM RAMAL DE DESCARGA OU RAMAL DE ESGOTO SANITÁRIO. AF_12/2014</v>
      </c>
      <c r="C559" s="289"/>
      <c r="D559" s="289"/>
      <c r="E559" s="289"/>
      <c r="F559" s="289"/>
      <c r="G559" s="289"/>
      <c r="H559" s="289"/>
      <c r="I559" s="289"/>
      <c r="J559" s="289"/>
      <c r="K559" s="108" t="s">
        <v>30</v>
      </c>
      <c r="L559" s="110"/>
    </row>
    <row r="560" spans="1:12" ht="12.75" customHeight="1">
      <c r="A560" s="93"/>
      <c r="B560" s="283" t="s">
        <v>13</v>
      </c>
      <c r="C560" s="283"/>
      <c r="D560" s="283"/>
      <c r="E560" s="56" t="s">
        <v>3</v>
      </c>
      <c r="F560" s="56" t="s">
        <v>202</v>
      </c>
      <c r="G560" s="56" t="s">
        <v>38</v>
      </c>
      <c r="H560" s="91" t="s">
        <v>203</v>
      </c>
      <c r="I560" s="91"/>
      <c r="J560" s="91" t="s">
        <v>40</v>
      </c>
      <c r="K560" s="57" t="s">
        <v>16</v>
      </c>
      <c r="L560" s="110"/>
    </row>
    <row r="561" spans="1:12" ht="12.75" customHeight="1">
      <c r="A561" s="93"/>
      <c r="B561" s="284" t="s">
        <v>757</v>
      </c>
      <c r="C561" s="284"/>
      <c r="D561" s="284"/>
      <c r="E561" s="58">
        <v>6</v>
      </c>
      <c r="F561" s="56"/>
      <c r="G561" s="56"/>
      <c r="H561" s="91"/>
      <c r="I561" s="91"/>
      <c r="J561" s="91"/>
      <c r="K561" s="161">
        <f>E561</f>
        <v>6</v>
      </c>
      <c r="L561" s="110"/>
    </row>
    <row r="562" spans="1:12" ht="12.75" customHeight="1">
      <c r="A562" s="99"/>
      <c r="B562" s="285" t="s">
        <v>41</v>
      </c>
      <c r="C562" s="285"/>
      <c r="D562" s="285"/>
      <c r="E562" s="285"/>
      <c r="F562" s="285"/>
      <c r="G562" s="285"/>
      <c r="H562" s="285"/>
      <c r="I562" s="285"/>
      <c r="J562" s="285"/>
      <c r="K562" s="59">
        <f>SUM(K561:K561)</f>
        <v>6</v>
      </c>
      <c r="L562" s="110"/>
    </row>
    <row r="563" spans="1:12" ht="12.75" customHeight="1">
      <c r="A563" s="99"/>
      <c r="B563" s="61"/>
      <c r="C563" s="61"/>
      <c r="D563" s="61"/>
      <c r="E563" s="61"/>
      <c r="F563" s="61"/>
      <c r="G563" s="61"/>
      <c r="H563" s="61"/>
      <c r="I563" s="61"/>
      <c r="J563" s="61"/>
      <c r="K563" s="106"/>
      <c r="L563" s="110"/>
    </row>
    <row r="564" spans="1:12" ht="13.5" customHeight="1">
      <c r="A564" s="110"/>
      <c r="B564" s="110"/>
      <c r="C564" s="110"/>
      <c r="D564" s="110"/>
      <c r="E564" s="110"/>
      <c r="F564" s="110"/>
      <c r="G564" s="110"/>
      <c r="H564" s="110"/>
      <c r="I564" s="110"/>
      <c r="J564" s="110"/>
      <c r="K564" s="110"/>
      <c r="L564" s="110"/>
    </row>
    <row r="565" spans="1:12">
      <c r="A565" s="93" t="s">
        <v>700</v>
      </c>
      <c r="B565" s="289" t="str">
        <f>'ORÇAMENTO CENTRO FORM PROF'!D96</f>
        <v>PONTO DE ESGOTO COM TUBO DE PVC RÍGIDO SOLDÁVEL DE Ø 100 MM (VASO SANITÁRIO)</v>
      </c>
      <c r="C565" s="289"/>
      <c r="D565" s="289"/>
      <c r="E565" s="289"/>
      <c r="F565" s="289"/>
      <c r="G565" s="289"/>
      <c r="H565" s="289"/>
      <c r="I565" s="289"/>
      <c r="J565" s="289"/>
      <c r="K565" s="108" t="s">
        <v>14</v>
      </c>
      <c r="L565" s="110"/>
    </row>
    <row r="566" spans="1:12">
      <c r="A566" s="93"/>
      <c r="B566" s="283" t="s">
        <v>13</v>
      </c>
      <c r="C566" s="283"/>
      <c r="D566" s="283"/>
      <c r="E566" s="56" t="s">
        <v>3</v>
      </c>
      <c r="F566" s="56" t="s">
        <v>202</v>
      </c>
      <c r="G566" s="56" t="s">
        <v>38</v>
      </c>
      <c r="H566" s="91" t="s">
        <v>203</v>
      </c>
      <c r="I566" s="91"/>
      <c r="J566" s="91" t="s">
        <v>40</v>
      </c>
      <c r="K566" s="57" t="s">
        <v>16</v>
      </c>
      <c r="L566" s="110"/>
    </row>
    <row r="567" spans="1:12" ht="18.75" customHeight="1">
      <c r="A567" s="99"/>
      <c r="B567" s="284" t="s">
        <v>626</v>
      </c>
      <c r="C567" s="284"/>
      <c r="D567" s="284"/>
      <c r="E567" s="58">
        <v>1</v>
      </c>
      <c r="F567" s="56"/>
      <c r="G567" s="56"/>
      <c r="H567" s="91"/>
      <c r="I567" s="91"/>
      <c r="J567" s="91"/>
      <c r="K567" s="161">
        <f>E567</f>
        <v>1</v>
      </c>
      <c r="L567" s="110"/>
    </row>
    <row r="568" spans="1:12" ht="15" customHeight="1">
      <c r="A568" s="99"/>
      <c r="B568" s="284" t="s">
        <v>627</v>
      </c>
      <c r="C568" s="284"/>
      <c r="D568" s="284"/>
      <c r="E568" s="58">
        <v>1</v>
      </c>
      <c r="F568" s="56"/>
      <c r="G568" s="56"/>
      <c r="H568" s="91"/>
      <c r="I568" s="91"/>
      <c r="J568" s="91"/>
      <c r="K568" s="161">
        <f>E568</f>
        <v>1</v>
      </c>
      <c r="L568" s="110"/>
    </row>
    <row r="569" spans="1:12" ht="15" customHeight="1">
      <c r="A569" s="99"/>
      <c r="B569" s="284" t="s">
        <v>598</v>
      </c>
      <c r="C569" s="284"/>
      <c r="D569" s="284"/>
      <c r="E569" s="58">
        <v>1</v>
      </c>
      <c r="F569" s="56"/>
      <c r="G569" s="56"/>
      <c r="H569" s="91"/>
      <c r="I569" s="91"/>
      <c r="J569" s="91"/>
      <c r="K569" s="161">
        <f t="shared" ref="K569:K570" si="19">E569</f>
        <v>1</v>
      </c>
      <c r="L569" s="110"/>
    </row>
    <row r="570" spans="1:12" ht="15" customHeight="1">
      <c r="A570" s="99"/>
      <c r="B570" s="284" t="s">
        <v>599</v>
      </c>
      <c r="C570" s="284"/>
      <c r="D570" s="284"/>
      <c r="E570" s="58">
        <v>1</v>
      </c>
      <c r="F570" s="56"/>
      <c r="G570" s="56"/>
      <c r="H570" s="91"/>
      <c r="I570" s="91"/>
      <c r="J570" s="91"/>
      <c r="K570" s="161">
        <f t="shared" si="19"/>
        <v>1</v>
      </c>
      <c r="L570" s="110"/>
    </row>
    <row r="571" spans="1:12">
      <c r="A571" s="99"/>
      <c r="B571" s="285" t="s">
        <v>41</v>
      </c>
      <c r="C571" s="285"/>
      <c r="D571" s="285"/>
      <c r="E571" s="285"/>
      <c r="F571" s="285"/>
      <c r="G571" s="285"/>
      <c r="H571" s="285"/>
      <c r="I571" s="285"/>
      <c r="J571" s="285"/>
      <c r="K571" s="59">
        <f>SUM(K567:K570)</f>
        <v>4</v>
      </c>
      <c r="L571" s="110"/>
    </row>
    <row r="572" spans="1:12" ht="15" customHeight="1">
      <c r="A572" s="110"/>
      <c r="B572" s="110"/>
      <c r="C572" s="110"/>
      <c r="D572" s="110"/>
      <c r="E572" s="110"/>
      <c r="F572" s="110"/>
      <c r="G572" s="110"/>
      <c r="H572" s="110"/>
      <c r="I572" s="110"/>
      <c r="J572" s="110"/>
      <c r="K572" s="110"/>
      <c r="L572" s="110"/>
    </row>
    <row r="573" spans="1:12" ht="24.75" customHeight="1">
      <c r="A573" s="93" t="s">
        <v>701</v>
      </c>
      <c r="B573" s="289" t="str">
        <f>'ORÇAMENTO CENTRO FORM PROF'!D97</f>
        <v>PONTO DE ESGOTO COM TUBO DE PVC RÍGIDO SOLDÁVEL DE  Ø 50 MM (PIAS DE COZINHA, MÁQUINAS DE LAVAR, ETC...)</v>
      </c>
      <c r="C573" s="289"/>
      <c r="D573" s="289"/>
      <c r="E573" s="289"/>
      <c r="F573" s="289"/>
      <c r="G573" s="289"/>
      <c r="H573" s="289"/>
      <c r="I573" s="289"/>
      <c r="J573" s="289"/>
      <c r="K573" s="108" t="s">
        <v>14</v>
      </c>
      <c r="L573" s="110"/>
    </row>
    <row r="574" spans="1:12">
      <c r="A574" s="93"/>
      <c r="B574" s="283" t="s">
        <v>13</v>
      </c>
      <c r="C574" s="283"/>
      <c r="D574" s="283"/>
      <c r="E574" s="56" t="s">
        <v>3</v>
      </c>
      <c r="F574" s="56" t="s">
        <v>202</v>
      </c>
      <c r="G574" s="56" t="s">
        <v>38</v>
      </c>
      <c r="H574" s="91" t="s">
        <v>203</v>
      </c>
      <c r="I574" s="91"/>
      <c r="J574" s="91" t="s">
        <v>40</v>
      </c>
      <c r="K574" s="57" t="s">
        <v>16</v>
      </c>
      <c r="L574" s="110"/>
    </row>
    <row r="575" spans="1:12" ht="15" customHeight="1">
      <c r="A575" s="93"/>
      <c r="B575" s="284" t="s">
        <v>626</v>
      </c>
      <c r="C575" s="284"/>
      <c r="D575" s="284"/>
      <c r="E575" s="58">
        <v>1</v>
      </c>
      <c r="F575" s="56"/>
      <c r="G575" s="56"/>
      <c r="H575" s="91"/>
      <c r="I575" s="91"/>
      <c r="J575" s="91"/>
      <c r="K575" s="161">
        <f>E575</f>
        <v>1</v>
      </c>
      <c r="L575" s="110"/>
    </row>
    <row r="576" spans="1:12" ht="15.75" customHeight="1">
      <c r="A576" s="93"/>
      <c r="B576" s="284" t="s">
        <v>627</v>
      </c>
      <c r="C576" s="284"/>
      <c r="D576" s="284"/>
      <c r="E576" s="58">
        <v>1</v>
      </c>
      <c r="F576" s="56"/>
      <c r="G576" s="56"/>
      <c r="H576" s="91"/>
      <c r="I576" s="91"/>
      <c r="J576" s="91"/>
      <c r="K576" s="161">
        <f>E576</f>
        <v>1</v>
      </c>
      <c r="L576" s="110"/>
    </row>
    <row r="577" spans="1:12" ht="15" customHeight="1">
      <c r="A577" s="93"/>
      <c r="B577" s="284" t="s">
        <v>598</v>
      </c>
      <c r="C577" s="284"/>
      <c r="D577" s="284"/>
      <c r="E577" s="58">
        <v>1</v>
      </c>
      <c r="F577" s="56"/>
      <c r="G577" s="56"/>
      <c r="H577" s="91"/>
      <c r="I577" s="91"/>
      <c r="J577" s="91"/>
      <c r="K577" s="161">
        <f t="shared" ref="K577:K579" si="20">E577</f>
        <v>1</v>
      </c>
      <c r="L577" s="110"/>
    </row>
    <row r="578" spans="1:12" ht="15" customHeight="1">
      <c r="A578" s="93"/>
      <c r="B578" s="284" t="s">
        <v>599</v>
      </c>
      <c r="C578" s="284"/>
      <c r="D578" s="284"/>
      <c r="E578" s="58">
        <v>1</v>
      </c>
      <c r="F578" s="56"/>
      <c r="G578" s="56"/>
      <c r="H578" s="91"/>
      <c r="I578" s="91"/>
      <c r="J578" s="91"/>
      <c r="K578" s="161">
        <f t="shared" si="20"/>
        <v>1</v>
      </c>
      <c r="L578" s="110"/>
    </row>
    <row r="579" spans="1:12" ht="15" customHeight="1">
      <c r="A579" s="93"/>
      <c r="B579" s="284" t="s">
        <v>590</v>
      </c>
      <c r="C579" s="284"/>
      <c r="D579" s="284"/>
      <c r="E579" s="58">
        <v>1</v>
      </c>
      <c r="F579" s="56"/>
      <c r="G579" s="56"/>
      <c r="H579" s="91"/>
      <c r="I579" s="91"/>
      <c r="J579" s="91"/>
      <c r="K579" s="161">
        <f t="shared" si="20"/>
        <v>1</v>
      </c>
      <c r="L579" s="110"/>
    </row>
    <row r="580" spans="1:12">
      <c r="A580" s="99"/>
      <c r="B580" s="284" t="s">
        <v>526</v>
      </c>
      <c r="C580" s="284"/>
      <c r="D580" s="284"/>
      <c r="E580" s="58">
        <v>1</v>
      </c>
      <c r="F580" s="58"/>
      <c r="G580" s="58"/>
      <c r="H580" s="58"/>
      <c r="I580" s="58"/>
      <c r="J580" s="58"/>
      <c r="K580" s="59">
        <f>E580</f>
        <v>1</v>
      </c>
      <c r="L580" s="110"/>
    </row>
    <row r="581" spans="1:12">
      <c r="A581" s="99"/>
      <c r="B581" s="285" t="s">
        <v>41</v>
      </c>
      <c r="C581" s="285"/>
      <c r="D581" s="285"/>
      <c r="E581" s="285"/>
      <c r="F581" s="285"/>
      <c r="G581" s="285"/>
      <c r="H581" s="285"/>
      <c r="I581" s="285"/>
      <c r="J581" s="285"/>
      <c r="K581" s="59">
        <f>SUM(K575:K580)</f>
        <v>6</v>
      </c>
      <c r="L581" s="110"/>
    </row>
    <row r="582" spans="1:12">
      <c r="A582" s="99"/>
      <c r="B582" s="61"/>
      <c r="C582" s="61"/>
      <c r="D582" s="61"/>
      <c r="E582" s="61"/>
      <c r="F582" s="61"/>
      <c r="G582" s="61"/>
      <c r="H582" s="61"/>
      <c r="I582" s="61"/>
      <c r="J582" s="61"/>
      <c r="K582" s="106"/>
      <c r="L582" s="110"/>
    </row>
    <row r="583" spans="1:12" ht="36.75" customHeight="1">
      <c r="A583" s="93" t="s">
        <v>702</v>
      </c>
      <c r="B583" s="289" t="str">
        <f>'ORÇAMENTO CENTRO FORM PROF'!D98</f>
        <v>PONTO DE ESGOTO COM TUBO DE PVC RÍGIDO SOLDÁVEL DE  Ø 40 MM (LAVATÓRIOS, MICTÓRIOS, RALOS SIFONADOS, ETC...)</v>
      </c>
      <c r="C583" s="289"/>
      <c r="D583" s="289"/>
      <c r="E583" s="289"/>
      <c r="F583" s="289"/>
      <c r="G583" s="289"/>
      <c r="H583" s="289"/>
      <c r="I583" s="289"/>
      <c r="J583" s="289"/>
      <c r="K583" s="108" t="s">
        <v>14</v>
      </c>
      <c r="L583" s="110"/>
    </row>
    <row r="584" spans="1:12">
      <c r="A584" s="93"/>
      <c r="B584" s="283" t="s">
        <v>13</v>
      </c>
      <c r="C584" s="283"/>
      <c r="D584" s="283"/>
      <c r="E584" s="56" t="s">
        <v>3</v>
      </c>
      <c r="F584" s="56" t="s">
        <v>202</v>
      </c>
      <c r="G584" s="56" t="s">
        <v>38</v>
      </c>
      <c r="H584" s="91" t="s">
        <v>203</v>
      </c>
      <c r="I584" s="91"/>
      <c r="J584" s="91" t="s">
        <v>40</v>
      </c>
      <c r="K584" s="57" t="s">
        <v>16</v>
      </c>
      <c r="L584" s="110"/>
    </row>
    <row r="585" spans="1:12" ht="14.25" customHeight="1">
      <c r="A585" s="93"/>
      <c r="B585" s="284" t="s">
        <v>626</v>
      </c>
      <c r="C585" s="284"/>
      <c r="D585" s="284"/>
      <c r="E585" s="58">
        <v>1</v>
      </c>
      <c r="F585" s="56"/>
      <c r="G585" s="56"/>
      <c r="H585" s="91"/>
      <c r="I585" s="91"/>
      <c r="J585" s="91"/>
      <c r="K585" s="161">
        <f>E585</f>
        <v>1</v>
      </c>
      <c r="L585" s="110"/>
    </row>
    <row r="586" spans="1:12" ht="16.5" customHeight="1">
      <c r="A586" s="93"/>
      <c r="B586" s="284" t="s">
        <v>627</v>
      </c>
      <c r="C586" s="284"/>
      <c r="D586" s="284"/>
      <c r="E586" s="58">
        <v>1</v>
      </c>
      <c r="F586" s="56"/>
      <c r="G586" s="56"/>
      <c r="H586" s="91"/>
      <c r="I586" s="91"/>
      <c r="J586" s="91"/>
      <c r="K586" s="161">
        <v>1</v>
      </c>
      <c r="L586" s="110"/>
    </row>
    <row r="587" spans="1:12" ht="15.75" customHeight="1">
      <c r="A587" s="93"/>
      <c r="B587" s="284" t="s">
        <v>598</v>
      </c>
      <c r="C587" s="284"/>
      <c r="D587" s="284"/>
      <c r="E587" s="58">
        <v>1</v>
      </c>
      <c r="F587" s="56"/>
      <c r="G587" s="56"/>
      <c r="H587" s="91"/>
      <c r="I587" s="91"/>
      <c r="J587" s="91"/>
      <c r="K587" s="161">
        <v>1</v>
      </c>
      <c r="L587" s="110"/>
    </row>
    <row r="588" spans="1:12" ht="15" customHeight="1">
      <c r="A588" s="93"/>
      <c r="B588" s="284" t="s">
        <v>599</v>
      </c>
      <c r="C588" s="284"/>
      <c r="D588" s="284"/>
      <c r="E588" s="58">
        <v>1</v>
      </c>
      <c r="F588" s="56"/>
      <c r="G588" s="56"/>
      <c r="H588" s="91"/>
      <c r="I588" s="91"/>
      <c r="J588" s="91"/>
      <c r="K588" s="161">
        <f>E588</f>
        <v>1</v>
      </c>
      <c r="L588" s="110"/>
    </row>
    <row r="589" spans="1:12" ht="15" customHeight="1">
      <c r="A589" s="93"/>
      <c r="B589" s="284" t="s">
        <v>590</v>
      </c>
      <c r="C589" s="284"/>
      <c r="D589" s="284"/>
      <c r="E589" s="58">
        <v>1</v>
      </c>
      <c r="F589" s="56"/>
      <c r="G589" s="56"/>
      <c r="H589" s="91"/>
      <c r="I589" s="91"/>
      <c r="J589" s="91"/>
      <c r="K589" s="161">
        <f t="shared" ref="K589:K590" si="21">E589</f>
        <v>1</v>
      </c>
      <c r="L589" s="110"/>
    </row>
    <row r="590" spans="1:12" ht="15" customHeight="1">
      <c r="A590" s="93"/>
      <c r="B590" s="284" t="s">
        <v>526</v>
      </c>
      <c r="C590" s="284"/>
      <c r="D590" s="284"/>
      <c r="E590" s="58">
        <v>1</v>
      </c>
      <c r="F590" s="56"/>
      <c r="G590" s="56"/>
      <c r="H590" s="91"/>
      <c r="I590" s="91"/>
      <c r="J590" s="91"/>
      <c r="K590" s="161">
        <f t="shared" si="21"/>
        <v>1</v>
      </c>
      <c r="L590" s="110"/>
    </row>
    <row r="591" spans="1:12">
      <c r="A591" s="99"/>
      <c r="B591" s="284" t="s">
        <v>629</v>
      </c>
      <c r="C591" s="284"/>
      <c r="D591" s="284"/>
      <c r="E591" s="58">
        <v>4</v>
      </c>
      <c r="F591" s="58"/>
      <c r="G591" s="58"/>
      <c r="H591" s="58"/>
      <c r="I591" s="58"/>
      <c r="J591" s="58"/>
      <c r="K591" s="59">
        <f>E591</f>
        <v>4</v>
      </c>
      <c r="L591" s="110"/>
    </row>
    <row r="592" spans="1:12">
      <c r="A592" s="99"/>
      <c r="B592" s="285" t="s">
        <v>41</v>
      </c>
      <c r="C592" s="285"/>
      <c r="D592" s="285"/>
      <c r="E592" s="285"/>
      <c r="F592" s="285"/>
      <c r="G592" s="285"/>
      <c r="H592" s="285"/>
      <c r="I592" s="285"/>
      <c r="J592" s="285"/>
      <c r="K592" s="59">
        <f>SUM(K585:K591)</f>
        <v>10</v>
      </c>
      <c r="L592" s="110"/>
    </row>
    <row r="593" spans="1:12">
      <c r="A593" s="99"/>
      <c r="B593" s="61"/>
      <c r="C593" s="61"/>
      <c r="D593" s="61"/>
      <c r="E593" s="61"/>
      <c r="F593" s="61"/>
      <c r="G593" s="61"/>
      <c r="H593" s="61"/>
      <c r="I593" s="61"/>
      <c r="J593" s="61"/>
      <c r="K593" s="106"/>
      <c r="L593" s="110"/>
    </row>
    <row r="594" spans="1:12" ht="29.25" customHeight="1">
      <c r="A594" s="93" t="s">
        <v>703</v>
      </c>
      <c r="B594" s="289" t="str">
        <f>'ORÇAMENTO CENTRO FORM PROF'!D99</f>
        <v>TUBO PVC, SERIE NORMAL, ESGOTO PREDIAL, DN 40 MM, FORNECIDO E INSTALADO EM RAMAL DE DESCARGA OU RAMAL DE ESGOTO SANITÁRIO. AF_12/2014</v>
      </c>
      <c r="C594" s="289"/>
      <c r="D594" s="289"/>
      <c r="E594" s="289"/>
      <c r="F594" s="289"/>
      <c r="G594" s="289"/>
      <c r="H594" s="289"/>
      <c r="I594" s="289"/>
      <c r="J594" s="289"/>
      <c r="K594" s="108" t="s">
        <v>30</v>
      </c>
      <c r="L594" s="110"/>
    </row>
    <row r="595" spans="1:12">
      <c r="A595" s="93"/>
      <c r="B595" s="283" t="s">
        <v>13</v>
      </c>
      <c r="C595" s="283"/>
      <c r="D595" s="283"/>
      <c r="E595" s="56" t="s">
        <v>3</v>
      </c>
      <c r="F595" s="56" t="s">
        <v>202</v>
      </c>
      <c r="G595" s="56" t="s">
        <v>38</v>
      </c>
      <c r="H595" s="91" t="s">
        <v>203</v>
      </c>
      <c r="I595" s="91"/>
      <c r="J595" s="91" t="s">
        <v>40</v>
      </c>
      <c r="K595" s="57" t="s">
        <v>16</v>
      </c>
      <c r="L595" s="110"/>
    </row>
    <row r="596" spans="1:12" ht="33.75" customHeight="1">
      <c r="A596" s="93"/>
      <c r="B596" s="284" t="s">
        <v>758</v>
      </c>
      <c r="C596" s="284"/>
      <c r="D596" s="284"/>
      <c r="E596" s="58">
        <v>26</v>
      </c>
      <c r="F596" s="56"/>
      <c r="G596" s="56"/>
      <c r="H596" s="91"/>
      <c r="I596" s="91"/>
      <c r="J596" s="91"/>
      <c r="K596" s="161">
        <f>E596</f>
        <v>26</v>
      </c>
      <c r="L596" s="110"/>
    </row>
    <row r="597" spans="1:12">
      <c r="A597" s="99"/>
      <c r="B597" s="285" t="s">
        <v>41</v>
      </c>
      <c r="C597" s="285"/>
      <c r="D597" s="285"/>
      <c r="E597" s="285"/>
      <c r="F597" s="285"/>
      <c r="G597" s="285"/>
      <c r="H597" s="285"/>
      <c r="I597" s="285"/>
      <c r="J597" s="285"/>
      <c r="K597" s="59">
        <f>SUM(K596:K596)</f>
        <v>26</v>
      </c>
      <c r="L597" s="110"/>
    </row>
    <row r="598" spans="1:12">
      <c r="A598" s="99"/>
      <c r="B598" s="61"/>
      <c r="C598" s="61"/>
      <c r="D598" s="61"/>
      <c r="E598" s="61"/>
      <c r="F598" s="61"/>
      <c r="G598" s="61"/>
      <c r="H598" s="61"/>
      <c r="I598" s="61"/>
      <c r="J598" s="61"/>
      <c r="K598" s="106"/>
      <c r="L598" s="110"/>
    </row>
    <row r="599" spans="1:12" ht="26.25" customHeight="1">
      <c r="A599" s="93" t="s">
        <v>704</v>
      </c>
      <c r="B599" s="289" t="str">
        <f>'ORÇAMENTO CENTRO FORM PROF'!D100</f>
        <v>TUBO PVC, SERIE NORMAL, ESGOTO PREDIAL, DN 50 MM, FORNECIDO E INSTALADO EM RAMAL DE DESCARGA OU RAMAL DE ESGOTO SANITÁRIO. AF_12/2014</v>
      </c>
      <c r="C599" s="289"/>
      <c r="D599" s="289"/>
      <c r="E599" s="289"/>
      <c r="F599" s="289"/>
      <c r="G599" s="289"/>
      <c r="H599" s="289"/>
      <c r="I599" s="289"/>
      <c r="J599" s="289"/>
      <c r="K599" s="108" t="s">
        <v>30</v>
      </c>
      <c r="L599" s="110"/>
    </row>
    <row r="600" spans="1:12">
      <c r="A600" s="93"/>
      <c r="B600" s="283" t="s">
        <v>13</v>
      </c>
      <c r="C600" s="283"/>
      <c r="D600" s="283"/>
      <c r="E600" s="56" t="s">
        <v>3</v>
      </c>
      <c r="F600" s="56" t="s">
        <v>202</v>
      </c>
      <c r="G600" s="56" t="s">
        <v>38</v>
      </c>
      <c r="H600" s="91" t="s">
        <v>203</v>
      </c>
      <c r="I600" s="91"/>
      <c r="J600" s="91" t="s">
        <v>40</v>
      </c>
      <c r="K600" s="57" t="s">
        <v>16</v>
      </c>
      <c r="L600" s="110"/>
    </row>
    <row r="601" spans="1:12" ht="23.25" customHeight="1">
      <c r="A601" s="93"/>
      <c r="B601" s="284" t="s">
        <v>758</v>
      </c>
      <c r="C601" s="284"/>
      <c r="D601" s="284"/>
      <c r="E601" s="58">
        <v>18</v>
      </c>
      <c r="F601" s="56"/>
      <c r="G601" s="56"/>
      <c r="H601" s="91"/>
      <c r="I601" s="91"/>
      <c r="J601" s="91"/>
      <c r="K601" s="161">
        <f>E601</f>
        <v>18</v>
      </c>
      <c r="L601" s="110"/>
    </row>
    <row r="602" spans="1:12">
      <c r="A602" s="99"/>
      <c r="B602" s="285" t="s">
        <v>41</v>
      </c>
      <c r="C602" s="285"/>
      <c r="D602" s="285"/>
      <c r="E602" s="285"/>
      <c r="F602" s="285"/>
      <c r="G602" s="285"/>
      <c r="H602" s="285"/>
      <c r="I602" s="285"/>
      <c r="J602" s="285"/>
      <c r="K602" s="59">
        <f>SUM(K601:K601)</f>
        <v>18</v>
      </c>
      <c r="L602" s="110"/>
    </row>
    <row r="603" spans="1:12">
      <c r="A603" s="99"/>
      <c r="B603" s="61"/>
      <c r="C603" s="61"/>
      <c r="D603" s="61"/>
      <c r="E603" s="61"/>
      <c r="F603" s="61"/>
      <c r="G603" s="61"/>
      <c r="H603" s="61"/>
      <c r="I603" s="61"/>
      <c r="J603" s="61"/>
      <c r="K603" s="106"/>
      <c r="L603" s="110"/>
    </row>
    <row r="604" spans="1:12" ht="25.5" customHeight="1">
      <c r="A604" s="93" t="s">
        <v>705</v>
      </c>
      <c r="B604" s="289" t="str">
        <f>'ORÇAMENTO CENTRO FORM PROF'!D101</f>
        <v>TUBO PVC, SERIE NORMAL, ESGOTO PREDIAL, DN 100 MM, FORNECIDO E INSTALADO EM RAMAL DE DESCARGA OU RAMAL DE ESGOTO SANITÁRIO. AF_12/2014</v>
      </c>
      <c r="C604" s="289"/>
      <c r="D604" s="289"/>
      <c r="E604" s="289"/>
      <c r="F604" s="289"/>
      <c r="G604" s="289"/>
      <c r="H604" s="289"/>
      <c r="I604" s="289"/>
      <c r="J604" s="289"/>
      <c r="K604" s="108" t="s">
        <v>30</v>
      </c>
      <c r="L604" s="110"/>
    </row>
    <row r="605" spans="1:12">
      <c r="A605" s="93"/>
      <c r="B605" s="283" t="s">
        <v>13</v>
      </c>
      <c r="C605" s="283"/>
      <c r="D605" s="283"/>
      <c r="E605" s="56" t="s">
        <v>3</v>
      </c>
      <c r="F605" s="56" t="s">
        <v>202</v>
      </c>
      <c r="G605" s="56" t="s">
        <v>38</v>
      </c>
      <c r="H605" s="91" t="s">
        <v>203</v>
      </c>
      <c r="I605" s="91"/>
      <c r="J605" s="91" t="s">
        <v>40</v>
      </c>
      <c r="K605" s="57" t="s">
        <v>16</v>
      </c>
      <c r="L605" s="110"/>
    </row>
    <row r="606" spans="1:12" ht="25.5" customHeight="1">
      <c r="A606" s="93"/>
      <c r="B606" s="284" t="s">
        <v>758</v>
      </c>
      <c r="C606" s="284"/>
      <c r="D606" s="284"/>
      <c r="E606" s="58">
        <v>54</v>
      </c>
      <c r="F606" s="56"/>
      <c r="G606" s="56"/>
      <c r="H606" s="91"/>
      <c r="I606" s="91"/>
      <c r="J606" s="91"/>
      <c r="K606" s="161">
        <f>E606</f>
        <v>54</v>
      </c>
      <c r="L606" s="110"/>
    </row>
    <row r="607" spans="1:12">
      <c r="A607" s="99"/>
      <c r="B607" s="285" t="s">
        <v>41</v>
      </c>
      <c r="C607" s="285"/>
      <c r="D607" s="285"/>
      <c r="E607" s="285"/>
      <c r="F607" s="285"/>
      <c r="G607" s="285"/>
      <c r="H607" s="285"/>
      <c r="I607" s="285"/>
      <c r="J607" s="285"/>
      <c r="K607" s="59">
        <f>SUM(K606:K606)</f>
        <v>54</v>
      </c>
      <c r="L607" s="110"/>
    </row>
    <row r="608" spans="1:12">
      <c r="A608" s="99"/>
      <c r="B608" s="61"/>
      <c r="C608" s="61"/>
      <c r="D608" s="61"/>
      <c r="E608" s="61"/>
      <c r="F608" s="61"/>
      <c r="G608" s="61"/>
      <c r="H608" s="61"/>
      <c r="I608" s="61"/>
      <c r="J608" s="61"/>
      <c r="K608" s="106"/>
      <c r="L608" s="110"/>
    </row>
    <row r="609" spans="1:12" ht="25.5" customHeight="1">
      <c r="A609" s="93" t="s">
        <v>706</v>
      </c>
      <c r="B609" s="289" t="str">
        <f>'ORÇAMENTO CENTRO FORM PROF'!D102</f>
        <v>REGISTRO DE GAVETA BRUTO, LATÃO, ROSCÁVEL, 3/4", COM ACABAMENTO E CANOPLA CROMADOS. FORNECIDO E INSTALADO EM RAMAL DE ÁGUA. AF_12/2014</v>
      </c>
      <c r="C609" s="289"/>
      <c r="D609" s="289"/>
      <c r="E609" s="289"/>
      <c r="F609" s="289"/>
      <c r="G609" s="289"/>
      <c r="H609" s="289"/>
      <c r="I609" s="289"/>
      <c r="J609" s="289"/>
      <c r="K609" s="108" t="s">
        <v>14</v>
      </c>
      <c r="L609" s="110"/>
    </row>
    <row r="610" spans="1:12">
      <c r="A610" s="93"/>
      <c r="B610" s="283" t="s">
        <v>13</v>
      </c>
      <c r="C610" s="283"/>
      <c r="D610" s="283"/>
      <c r="E610" s="56" t="s">
        <v>3</v>
      </c>
      <c r="F610" s="56" t="s">
        <v>202</v>
      </c>
      <c r="G610" s="56" t="s">
        <v>38</v>
      </c>
      <c r="H610" s="91" t="s">
        <v>203</v>
      </c>
      <c r="I610" s="91"/>
      <c r="J610" s="91" t="s">
        <v>40</v>
      </c>
      <c r="K610" s="57" t="s">
        <v>16</v>
      </c>
      <c r="L610" s="110"/>
    </row>
    <row r="611" spans="1:12" ht="29.25" customHeight="1">
      <c r="A611" s="93"/>
      <c r="B611" s="284" t="s">
        <v>630</v>
      </c>
      <c r="C611" s="284"/>
      <c r="D611" s="284"/>
      <c r="E611" s="58">
        <v>5</v>
      </c>
      <c r="F611" s="56"/>
      <c r="G611" s="56"/>
      <c r="H611" s="91"/>
      <c r="I611" s="91"/>
      <c r="J611" s="91"/>
      <c r="K611" s="161">
        <f>E611</f>
        <v>5</v>
      </c>
      <c r="L611" s="110"/>
    </row>
    <row r="612" spans="1:12">
      <c r="A612" s="99"/>
      <c r="B612" s="285" t="s">
        <v>41</v>
      </c>
      <c r="C612" s="285"/>
      <c r="D612" s="285"/>
      <c r="E612" s="285"/>
      <c r="F612" s="285"/>
      <c r="G612" s="285"/>
      <c r="H612" s="285"/>
      <c r="I612" s="285"/>
      <c r="J612" s="285"/>
      <c r="K612" s="59">
        <f>SUM(K611:K611)</f>
        <v>5</v>
      </c>
      <c r="L612" s="110"/>
    </row>
    <row r="613" spans="1:12">
      <c r="A613" s="99"/>
      <c r="B613" s="61"/>
      <c r="C613" s="61"/>
      <c r="D613" s="61"/>
      <c r="E613" s="61"/>
      <c r="F613" s="61"/>
      <c r="G613" s="61"/>
      <c r="H613" s="61"/>
      <c r="I613" s="61"/>
      <c r="J613" s="61"/>
      <c r="K613" s="106"/>
      <c r="L613" s="110"/>
    </row>
    <row r="614" spans="1:12" ht="21.75" customHeight="1">
      <c r="A614" s="93" t="s">
        <v>707</v>
      </c>
      <c r="B614" s="289" t="str">
        <f>'ORÇAMENTO CENTRO FORM PROF'!D103</f>
        <v>REGISTRO DE PRESSÃO BRUTO, LATÃO, ROSCÁVEL, 3/4", COM ACABAMENTO E CANOPLA CROMADOS. FORNECIDO E INSTALADO EM RAMAL DE ÁGUA. AF_12/2014</v>
      </c>
      <c r="C614" s="289"/>
      <c r="D614" s="289"/>
      <c r="E614" s="289"/>
      <c r="F614" s="289"/>
      <c r="G614" s="289"/>
      <c r="H614" s="289"/>
      <c r="I614" s="289"/>
      <c r="J614" s="289"/>
      <c r="K614" s="108" t="s">
        <v>14</v>
      </c>
      <c r="L614" s="110"/>
    </row>
    <row r="615" spans="1:12">
      <c r="A615" s="93"/>
      <c r="B615" s="284" t="s">
        <v>626</v>
      </c>
      <c r="C615" s="284"/>
      <c r="D615" s="284"/>
      <c r="E615" s="58">
        <v>1</v>
      </c>
      <c r="F615" s="56"/>
      <c r="G615" s="56"/>
      <c r="H615" s="91"/>
      <c r="I615" s="91"/>
      <c r="J615" s="91"/>
      <c r="K615" s="161">
        <f t="shared" ref="K615:K616" si="22">E615</f>
        <v>1</v>
      </c>
      <c r="L615" s="110"/>
    </row>
    <row r="616" spans="1:12">
      <c r="A616" s="93"/>
      <c r="B616" s="284" t="s">
        <v>627</v>
      </c>
      <c r="C616" s="284"/>
      <c r="D616" s="284"/>
      <c r="E616" s="58">
        <v>1</v>
      </c>
      <c r="F616" s="56"/>
      <c r="G616" s="56"/>
      <c r="H616" s="91"/>
      <c r="I616" s="91"/>
      <c r="J616" s="91"/>
      <c r="K616" s="161">
        <f t="shared" si="22"/>
        <v>1</v>
      </c>
      <c r="L616" s="110"/>
    </row>
    <row r="617" spans="1:12" ht="23.25" customHeight="1">
      <c r="A617" s="99"/>
      <c r="B617" s="285" t="s">
        <v>41</v>
      </c>
      <c r="C617" s="285"/>
      <c r="D617" s="285"/>
      <c r="E617" s="285"/>
      <c r="F617" s="285"/>
      <c r="G617" s="285"/>
      <c r="H617" s="285"/>
      <c r="I617" s="285"/>
      <c r="J617" s="285"/>
      <c r="K617" s="59">
        <f>SUM(K615:K616)</f>
        <v>2</v>
      </c>
      <c r="L617" s="110"/>
    </row>
    <row r="618" spans="1:12">
      <c r="A618" s="99"/>
      <c r="B618" s="61"/>
      <c r="C618" s="61"/>
      <c r="D618" s="61"/>
      <c r="E618" s="61"/>
      <c r="F618" s="61"/>
      <c r="G618" s="61"/>
      <c r="H618" s="61"/>
      <c r="I618" s="61"/>
      <c r="J618" s="61"/>
      <c r="K618" s="106"/>
      <c r="L618" s="110"/>
    </row>
    <row r="619" spans="1:12" ht="24" customHeight="1">
      <c r="A619" s="93" t="s">
        <v>708</v>
      </c>
      <c r="B619" s="289" t="str">
        <f>'ORÇAMENTO CENTRO FORM PROF'!D104</f>
        <v>CAIXA ENTERRADA DISTRIBUIDORA DE VAZÃO (SUMIDOUROS MÚLTIPLOS), RETANGULAR, EM CONCRETO PRÉ-MOLDADO, DIMENSÕES INTERNAS: 0,60 X 0,60 X 0,50 M. AF_12/2020</v>
      </c>
      <c r="C619" s="289"/>
      <c r="D619" s="289"/>
      <c r="E619" s="289"/>
      <c r="F619" s="289"/>
      <c r="G619" s="289"/>
      <c r="H619" s="289"/>
      <c r="I619" s="289"/>
      <c r="J619" s="289"/>
      <c r="K619" s="108" t="s">
        <v>14</v>
      </c>
      <c r="L619" s="110"/>
    </row>
    <row r="620" spans="1:12">
      <c r="A620" s="93"/>
      <c r="B620" s="284" t="s">
        <v>527</v>
      </c>
      <c r="C620" s="284"/>
      <c r="D620" s="284"/>
      <c r="E620" s="58">
        <v>6</v>
      </c>
      <c r="F620" s="56"/>
      <c r="G620" s="56"/>
      <c r="H620" s="91"/>
      <c r="I620" s="91"/>
      <c r="J620" s="91"/>
      <c r="K620" s="161">
        <f t="shared" ref="K620" si="23">E620</f>
        <v>6</v>
      </c>
      <c r="L620" s="110"/>
    </row>
    <row r="621" spans="1:12">
      <c r="A621" s="99"/>
      <c r="B621" s="285" t="s">
        <v>41</v>
      </c>
      <c r="C621" s="285"/>
      <c r="D621" s="285"/>
      <c r="E621" s="285"/>
      <c r="F621" s="285"/>
      <c r="G621" s="285"/>
      <c r="H621" s="285"/>
      <c r="I621" s="285"/>
      <c r="J621" s="285"/>
      <c r="K621" s="59">
        <f>SUM(K620:K620)</f>
        <v>6</v>
      </c>
      <c r="L621" s="110"/>
    </row>
    <row r="622" spans="1:12">
      <c r="A622" s="99"/>
      <c r="B622" s="61"/>
      <c r="C622" s="61"/>
      <c r="D622" s="61"/>
      <c r="E622" s="61"/>
      <c r="F622" s="61"/>
      <c r="G622" s="61"/>
      <c r="H622" s="61"/>
      <c r="I622" s="61"/>
      <c r="J622" s="61"/>
      <c r="K622" s="106"/>
      <c r="L622" s="110"/>
    </row>
    <row r="623" spans="1:12" ht="26.25" customHeight="1">
      <c r="A623" s="93" t="s">
        <v>709</v>
      </c>
      <c r="B623" s="289" t="str">
        <f>'ORÇAMENTO CENTRO FORM PROF'!D105</f>
        <v>CAIXA D´ÁGUA EM POLIETILENO, 1000 LITROS (INCLUSOS TUBOS, CONEXÕES E TORNEIRA DE BÓIA) - FORNECIMENTO E INSTALAÇÃO. AF_06/2021</v>
      </c>
      <c r="C623" s="289"/>
      <c r="D623" s="289"/>
      <c r="E623" s="289"/>
      <c r="F623" s="289"/>
      <c r="G623" s="289"/>
      <c r="H623" s="289"/>
      <c r="I623" s="289"/>
      <c r="J623" s="289"/>
      <c r="K623" s="108" t="s">
        <v>14</v>
      </c>
      <c r="L623" s="110"/>
    </row>
    <row r="624" spans="1:12">
      <c r="A624" s="93"/>
      <c r="B624" s="284" t="s">
        <v>528</v>
      </c>
      <c r="C624" s="284"/>
      <c r="D624" s="284"/>
      <c r="E624" s="58">
        <v>1</v>
      </c>
      <c r="F624" s="56"/>
      <c r="G624" s="56"/>
      <c r="H624" s="91"/>
      <c r="I624" s="91"/>
      <c r="J624" s="91"/>
      <c r="K624" s="161">
        <f t="shared" ref="K624" si="24">E624</f>
        <v>1</v>
      </c>
      <c r="L624" s="110"/>
    </row>
    <row r="625" spans="1:12" ht="28.5" customHeight="1">
      <c r="A625" s="99"/>
      <c r="B625" s="285" t="s">
        <v>41</v>
      </c>
      <c r="C625" s="285"/>
      <c r="D625" s="285"/>
      <c r="E625" s="285"/>
      <c r="F625" s="285"/>
      <c r="G625" s="285"/>
      <c r="H625" s="285"/>
      <c r="I625" s="285"/>
      <c r="J625" s="285"/>
      <c r="K625" s="59">
        <f>SUM(K624:K624)</f>
        <v>1</v>
      </c>
      <c r="L625" s="110"/>
    </row>
    <row r="626" spans="1:12" ht="28.5" customHeight="1">
      <c r="A626" s="99"/>
      <c r="B626" s="61"/>
      <c r="C626" s="61"/>
      <c r="D626" s="61"/>
      <c r="E626" s="61"/>
      <c r="F626" s="61"/>
      <c r="G626" s="61"/>
      <c r="H626" s="61"/>
      <c r="I626" s="61"/>
      <c r="J626" s="61"/>
      <c r="K626" s="106"/>
      <c r="L626" s="110"/>
    </row>
    <row r="627" spans="1:12" ht="28.5" customHeight="1">
      <c r="A627" s="93" t="s">
        <v>710</v>
      </c>
      <c r="B627" s="289" t="str">
        <f>'ORÇAMENTO CENTRO FORM PROF'!D106</f>
        <v>CAIXA SIFONADA, PVC, DN 100 X 100 X 50 MM, JUNTA ELÁSTICA, FORNECIDA E INSTALADA EM RAMAL DE DESCARGA OU EM RAMAL DE ESGOTO SANITÁRIO. AF_12/2014</v>
      </c>
      <c r="C627" s="289"/>
      <c r="D627" s="289"/>
      <c r="E627" s="289"/>
      <c r="F627" s="289"/>
      <c r="G627" s="289"/>
      <c r="H627" s="289"/>
      <c r="I627" s="289"/>
      <c r="J627" s="289"/>
      <c r="K627" s="108" t="s">
        <v>14</v>
      </c>
      <c r="L627" s="110"/>
    </row>
    <row r="628" spans="1:12" ht="28.5" customHeight="1">
      <c r="A628" s="93"/>
      <c r="B628" s="284" t="s">
        <v>528</v>
      </c>
      <c r="C628" s="284"/>
      <c r="D628" s="284"/>
      <c r="E628" s="58">
        <v>10</v>
      </c>
      <c r="F628" s="56"/>
      <c r="G628" s="56"/>
      <c r="H628" s="91"/>
      <c r="I628" s="91"/>
      <c r="J628" s="91"/>
      <c r="K628" s="161">
        <f t="shared" ref="K628" si="25">E628</f>
        <v>10</v>
      </c>
      <c r="L628" s="110"/>
    </row>
    <row r="629" spans="1:12" ht="28.5" customHeight="1">
      <c r="A629" s="99"/>
      <c r="B629" s="285" t="s">
        <v>41</v>
      </c>
      <c r="C629" s="285"/>
      <c r="D629" s="285"/>
      <c r="E629" s="285"/>
      <c r="F629" s="285"/>
      <c r="G629" s="285"/>
      <c r="H629" s="285"/>
      <c r="I629" s="285"/>
      <c r="J629" s="285"/>
      <c r="K629" s="59">
        <f>SUM(K628:K628)</f>
        <v>10</v>
      </c>
      <c r="L629" s="110"/>
    </row>
    <row r="630" spans="1:12">
      <c r="A630" s="99"/>
      <c r="B630" s="61"/>
      <c r="C630" s="61"/>
      <c r="D630" s="61"/>
      <c r="E630" s="61"/>
      <c r="F630" s="61"/>
      <c r="G630" s="61"/>
      <c r="H630" s="61"/>
      <c r="I630" s="61"/>
      <c r="J630" s="61"/>
      <c r="K630" s="106"/>
      <c r="L630" s="110"/>
    </row>
    <row r="631" spans="1:12">
      <c r="A631" s="99">
        <v>12</v>
      </c>
      <c r="B631" s="296" t="str">
        <f>'ORÇAMENTO CENTRO FORM PROF'!D107</f>
        <v>LOUÇAS E METAIS</v>
      </c>
      <c r="C631" s="298"/>
      <c r="D631" s="298"/>
      <c r="E631" s="298"/>
      <c r="F631" s="298"/>
      <c r="G631" s="298"/>
      <c r="H631" s="298"/>
      <c r="I631" s="298"/>
      <c r="J631" s="298"/>
      <c r="K631" s="298"/>
      <c r="L631" s="110"/>
    </row>
    <row r="632" spans="1:12" ht="27.75" customHeight="1">
      <c r="A632" s="93" t="s">
        <v>222</v>
      </c>
      <c r="B632" s="289" t="str">
        <f>'ORÇAMENTO CENTRO FORM PROF'!D108</f>
        <v>VASO SANITÁRIO SIFONADO COM CAIXA ACOPLADA LOUÇA BRANCA - FORNECIMENTO E INSTALAÇÃO. AF_01/2020</v>
      </c>
      <c r="C632" s="289"/>
      <c r="D632" s="289"/>
      <c r="E632" s="289"/>
      <c r="F632" s="289"/>
      <c r="G632" s="289"/>
      <c r="H632" s="289"/>
      <c r="I632" s="289"/>
      <c r="J632" s="289"/>
      <c r="K632" s="108" t="s">
        <v>14</v>
      </c>
      <c r="L632" s="110"/>
    </row>
    <row r="633" spans="1:12">
      <c r="A633" s="93"/>
      <c r="B633" s="283" t="s">
        <v>13</v>
      </c>
      <c r="C633" s="283"/>
      <c r="D633" s="283"/>
      <c r="E633" s="56" t="s">
        <v>3</v>
      </c>
      <c r="F633" s="56" t="s">
        <v>202</v>
      </c>
      <c r="G633" s="56" t="s">
        <v>38</v>
      </c>
      <c r="H633" s="91" t="s">
        <v>203</v>
      </c>
      <c r="I633" s="91"/>
      <c r="J633" s="91" t="s">
        <v>40</v>
      </c>
      <c r="K633" s="57" t="s">
        <v>16</v>
      </c>
      <c r="L633" s="110"/>
    </row>
    <row r="634" spans="1:12" ht="24.75" customHeight="1">
      <c r="A634" s="99"/>
      <c r="B634" s="284" t="s">
        <v>626</v>
      </c>
      <c r="C634" s="284"/>
      <c r="D634" s="284"/>
      <c r="E634" s="58">
        <v>1</v>
      </c>
      <c r="F634" s="58"/>
      <c r="G634" s="58"/>
      <c r="H634" s="58"/>
      <c r="I634" s="58"/>
      <c r="J634" s="58"/>
      <c r="K634" s="59">
        <f>E634</f>
        <v>1</v>
      </c>
      <c r="L634" s="110"/>
    </row>
    <row r="635" spans="1:12" ht="15" customHeight="1">
      <c r="A635" s="99"/>
      <c r="B635" s="284" t="s">
        <v>627</v>
      </c>
      <c r="C635" s="284"/>
      <c r="D635" s="284"/>
      <c r="E635" s="58">
        <v>1</v>
      </c>
      <c r="F635" s="58"/>
      <c r="G635" s="58"/>
      <c r="H635" s="58"/>
      <c r="I635" s="58"/>
      <c r="J635" s="58"/>
      <c r="K635" s="59">
        <f t="shared" ref="K635" si="26">E635</f>
        <v>1</v>
      </c>
      <c r="L635" s="110"/>
    </row>
    <row r="636" spans="1:12" ht="22.5" customHeight="1">
      <c r="A636" s="99"/>
      <c r="B636" s="285" t="s">
        <v>41</v>
      </c>
      <c r="C636" s="285"/>
      <c r="D636" s="285"/>
      <c r="E636" s="285"/>
      <c r="F636" s="285"/>
      <c r="G636" s="285"/>
      <c r="H636" s="285"/>
      <c r="I636" s="285"/>
      <c r="J636" s="285"/>
      <c r="K636" s="59">
        <f>SUM(K634:K635)</f>
        <v>2</v>
      </c>
      <c r="L636" s="110"/>
    </row>
    <row r="637" spans="1:12">
      <c r="A637" s="110"/>
      <c r="B637" s="110"/>
      <c r="C637" s="110"/>
      <c r="D637" s="110"/>
      <c r="E637" s="110"/>
      <c r="F637" s="110"/>
      <c r="G637" s="110"/>
      <c r="H637" s="110"/>
      <c r="I637" s="110"/>
      <c r="J637" s="110"/>
      <c r="K637" s="110"/>
      <c r="L637" s="110"/>
    </row>
    <row r="638" spans="1:12" ht="45.75" customHeight="1">
      <c r="A638" s="93" t="s">
        <v>224</v>
      </c>
      <c r="B638" s="289" t="str">
        <f>'ORÇAMENTO CENTRO FORM PROF'!D109</f>
        <v>VASO SANITARIO SIFONADO CONVENCIONAL PARA PCD SEM FURO FRONTAL COM LOUÇA BRANCA SEM ASSENTO, INCLUSO CONJUNTO DE LIGAÇÃO PARA BACIA SANITÁRIA AJUSTÁVEL - FORNECIMENTO E INSTALAÇÃO. AF_01/2020</v>
      </c>
      <c r="C638" s="289"/>
      <c r="D638" s="289"/>
      <c r="E638" s="289"/>
      <c r="F638" s="289"/>
      <c r="G638" s="289"/>
      <c r="H638" s="289"/>
      <c r="I638" s="289"/>
      <c r="J638" s="289"/>
      <c r="K638" s="108" t="s">
        <v>14</v>
      </c>
      <c r="L638" s="110"/>
    </row>
    <row r="639" spans="1:12">
      <c r="A639" s="93"/>
      <c r="B639" s="283" t="s">
        <v>13</v>
      </c>
      <c r="C639" s="283"/>
      <c r="D639" s="283"/>
      <c r="E639" s="56" t="s">
        <v>3</v>
      </c>
      <c r="F639" s="56" t="s">
        <v>202</v>
      </c>
      <c r="G639" s="56" t="s">
        <v>38</v>
      </c>
      <c r="H639" s="91" t="s">
        <v>203</v>
      </c>
      <c r="I639" s="91"/>
      <c r="J639" s="91" t="s">
        <v>40</v>
      </c>
      <c r="K639" s="57" t="s">
        <v>16</v>
      </c>
      <c r="L639" s="110"/>
    </row>
    <row r="640" spans="1:12">
      <c r="A640" s="93"/>
      <c r="B640" s="300" t="s">
        <v>529</v>
      </c>
      <c r="C640" s="301"/>
      <c r="D640" s="302"/>
      <c r="E640" s="58">
        <v>1</v>
      </c>
      <c r="F640" s="56"/>
      <c r="G640" s="56"/>
      <c r="H640" s="91"/>
      <c r="I640" s="91"/>
      <c r="J640" s="91"/>
      <c r="K640" s="161">
        <v>1</v>
      </c>
      <c r="L640" s="110"/>
    </row>
    <row r="641" spans="1:12">
      <c r="A641" s="99"/>
      <c r="B641" s="300" t="s">
        <v>530</v>
      </c>
      <c r="C641" s="301"/>
      <c r="D641" s="302"/>
      <c r="E641" s="58">
        <v>1</v>
      </c>
      <c r="F641" s="58"/>
      <c r="G641" s="58"/>
      <c r="H641" s="58"/>
      <c r="I641" s="58"/>
      <c r="J641" s="58"/>
      <c r="K641" s="59">
        <f>E641</f>
        <v>1</v>
      </c>
      <c r="L641" s="110"/>
    </row>
    <row r="642" spans="1:12">
      <c r="A642" s="99"/>
      <c r="B642" s="285" t="s">
        <v>41</v>
      </c>
      <c r="C642" s="285"/>
      <c r="D642" s="285"/>
      <c r="E642" s="285"/>
      <c r="F642" s="285"/>
      <c r="G642" s="285"/>
      <c r="H642" s="285"/>
      <c r="I642" s="285"/>
      <c r="J642" s="285"/>
      <c r="K642" s="59">
        <f>SUM(K640:K641)</f>
        <v>2</v>
      </c>
      <c r="L642" s="110"/>
    </row>
    <row r="643" spans="1:12">
      <c r="A643" s="99"/>
      <c r="B643" s="61"/>
      <c r="C643" s="61"/>
      <c r="D643" s="61"/>
      <c r="E643" s="61"/>
      <c r="F643" s="61"/>
      <c r="G643" s="61"/>
      <c r="H643" s="61"/>
      <c r="I643" s="61"/>
      <c r="J643" s="61"/>
      <c r="K643" s="106"/>
      <c r="L643" s="110"/>
    </row>
    <row r="644" spans="1:12" ht="28.5" customHeight="1">
      <c r="A644" s="93" t="s">
        <v>447</v>
      </c>
      <c r="B644" s="289" t="str">
        <f>'ORÇAMENTO CENTRO FORM PROF'!D110</f>
        <v>CHUVEIRO ELÉTRICO COMUM CORPO PLÁSTICO, TIPO DUCHA  FORNECIMENTO E INSTALAÇÃO. AF_01/2020</v>
      </c>
      <c r="C644" s="289"/>
      <c r="D644" s="289"/>
      <c r="E644" s="289"/>
      <c r="F644" s="289"/>
      <c r="G644" s="289"/>
      <c r="H644" s="289"/>
      <c r="I644" s="289"/>
      <c r="J644" s="289"/>
      <c r="K644" s="108" t="s">
        <v>14</v>
      </c>
      <c r="L644" s="110"/>
    </row>
    <row r="645" spans="1:12">
      <c r="A645" s="93"/>
      <c r="B645" s="283" t="s">
        <v>13</v>
      </c>
      <c r="C645" s="283"/>
      <c r="D645" s="283"/>
      <c r="E645" s="56" t="s">
        <v>3</v>
      </c>
      <c r="F645" s="56" t="s">
        <v>202</v>
      </c>
      <c r="G645" s="56" t="s">
        <v>38</v>
      </c>
      <c r="H645" s="91" t="s">
        <v>203</v>
      </c>
      <c r="I645" s="91"/>
      <c r="J645" s="91" t="s">
        <v>40</v>
      </c>
      <c r="K645" s="57" t="s">
        <v>16</v>
      </c>
      <c r="L645" s="110"/>
    </row>
    <row r="646" spans="1:12">
      <c r="A646" s="93"/>
      <c r="B646" s="300" t="s">
        <v>626</v>
      </c>
      <c r="C646" s="301"/>
      <c r="D646" s="302"/>
      <c r="E646" s="58">
        <v>1</v>
      </c>
      <c r="F646" s="56"/>
      <c r="G646" s="56"/>
      <c r="H646" s="91"/>
      <c r="I646" s="91"/>
      <c r="J646" s="91"/>
      <c r="K646" s="161">
        <v>1</v>
      </c>
      <c r="L646" s="110"/>
    </row>
    <row r="647" spans="1:12">
      <c r="A647" s="99"/>
      <c r="B647" s="300" t="s">
        <v>627</v>
      </c>
      <c r="C647" s="301"/>
      <c r="D647" s="302"/>
      <c r="E647" s="58">
        <v>1</v>
      </c>
      <c r="F647" s="58"/>
      <c r="G647" s="58"/>
      <c r="H647" s="58"/>
      <c r="I647" s="58"/>
      <c r="J647" s="58"/>
      <c r="K647" s="59">
        <v>1</v>
      </c>
      <c r="L647" s="110"/>
    </row>
    <row r="648" spans="1:12">
      <c r="A648" s="99"/>
      <c r="B648" s="300" t="s">
        <v>759</v>
      </c>
      <c r="C648" s="332"/>
      <c r="D648" s="333"/>
      <c r="E648" s="58">
        <v>1</v>
      </c>
      <c r="F648" s="58"/>
      <c r="G648" s="58"/>
      <c r="H648" s="58"/>
      <c r="I648" s="58"/>
      <c r="J648" s="58"/>
      <c r="K648" s="59">
        <v>1</v>
      </c>
      <c r="L648" s="110"/>
    </row>
    <row r="649" spans="1:12">
      <c r="A649" s="99"/>
      <c r="B649" s="300" t="s">
        <v>759</v>
      </c>
      <c r="C649" s="332"/>
      <c r="D649" s="333"/>
      <c r="E649" s="58">
        <v>1</v>
      </c>
      <c r="F649" s="58"/>
      <c r="G649" s="58"/>
      <c r="H649" s="58"/>
      <c r="I649" s="58"/>
      <c r="J649" s="58"/>
      <c r="K649" s="59">
        <v>1</v>
      </c>
      <c r="L649" s="110"/>
    </row>
    <row r="650" spans="1:12">
      <c r="A650" s="99"/>
      <c r="B650" s="285" t="s">
        <v>41</v>
      </c>
      <c r="C650" s="285"/>
      <c r="D650" s="285"/>
      <c r="E650" s="285"/>
      <c r="F650" s="285"/>
      <c r="G650" s="285"/>
      <c r="H650" s="285"/>
      <c r="I650" s="285"/>
      <c r="J650" s="285"/>
      <c r="K650" s="59">
        <f>SUM(K646:K649)</f>
        <v>4</v>
      </c>
      <c r="L650" s="110"/>
    </row>
    <row r="651" spans="1:12" ht="37.5" customHeight="1">
      <c r="A651" s="99"/>
      <c r="B651" s="61"/>
      <c r="C651" s="61"/>
      <c r="D651" s="61"/>
      <c r="E651" s="61"/>
      <c r="F651" s="61"/>
      <c r="G651" s="61"/>
      <c r="H651" s="61"/>
      <c r="I651" s="61"/>
      <c r="J651" s="61"/>
      <c r="K651" s="106"/>
      <c r="L651" s="110"/>
    </row>
    <row r="652" spans="1:12" ht="56.25" customHeight="1">
      <c r="A652" s="93" t="s">
        <v>448</v>
      </c>
      <c r="B652" s="289" t="str">
        <f>'ORÇAMENTO CENTRO FORM PROF'!D111</f>
        <v>BANCADA GRANITO CINZA 150 X 60 CM, COM CUBA DE EMBUTIR DE AÇO, VÁLVULA AMERICANA EM METAL, SIFÃO FLEXÍVEL EM PVC, ENGATE FLEXÍVEL 30 CM, TORNEIRA CROMADA LONGA, DE PAREDE, 1/2 OU 3/4, P/ COZINHA, PADRÃO POPULAR - FORNEC. E INSTALAÇÃO. AF_01/2020</v>
      </c>
      <c r="C652" s="289"/>
      <c r="D652" s="289"/>
      <c r="E652" s="289"/>
      <c r="F652" s="289"/>
      <c r="G652" s="289"/>
      <c r="H652" s="289"/>
      <c r="I652" s="289"/>
      <c r="J652" s="289"/>
      <c r="K652" s="108" t="s">
        <v>14</v>
      </c>
      <c r="L652" s="110"/>
    </row>
    <row r="653" spans="1:12">
      <c r="A653" s="93"/>
      <c r="B653" s="283" t="s">
        <v>13</v>
      </c>
      <c r="C653" s="283"/>
      <c r="D653" s="283"/>
      <c r="E653" s="56" t="s">
        <v>3</v>
      </c>
      <c r="F653" s="56" t="s">
        <v>202</v>
      </c>
      <c r="G653" s="56" t="s">
        <v>38</v>
      </c>
      <c r="H653" s="91" t="s">
        <v>203</v>
      </c>
      <c r="I653" s="91"/>
      <c r="J653" s="91" t="s">
        <v>40</v>
      </c>
      <c r="K653" s="57" t="s">
        <v>16</v>
      </c>
      <c r="L653" s="110"/>
    </row>
    <row r="654" spans="1:12">
      <c r="A654" s="93"/>
      <c r="B654" s="300" t="s">
        <v>590</v>
      </c>
      <c r="C654" s="301"/>
      <c r="D654" s="302"/>
      <c r="E654" s="58">
        <v>1</v>
      </c>
      <c r="F654" s="56"/>
      <c r="G654" s="56"/>
      <c r="H654" s="91"/>
      <c r="I654" s="91"/>
      <c r="J654" s="91"/>
      <c r="K654" s="161">
        <v>1</v>
      </c>
      <c r="L654" s="110"/>
    </row>
    <row r="655" spans="1:12" ht="26.25" customHeight="1">
      <c r="A655" s="99"/>
      <c r="B655" s="285" t="s">
        <v>41</v>
      </c>
      <c r="C655" s="285"/>
      <c r="D655" s="285"/>
      <c r="E655" s="285"/>
      <c r="F655" s="285"/>
      <c r="G655" s="285"/>
      <c r="H655" s="285"/>
      <c r="I655" s="285"/>
      <c r="J655" s="285"/>
      <c r="K655" s="59">
        <f>SUM(K654:K654)</f>
        <v>1</v>
      </c>
      <c r="L655" s="110"/>
    </row>
    <row r="656" spans="1:12" ht="26.25" customHeight="1">
      <c r="A656" s="99"/>
      <c r="B656" s="61"/>
      <c r="C656" s="61"/>
      <c r="D656" s="61"/>
      <c r="E656" s="61"/>
      <c r="F656" s="61"/>
      <c r="G656" s="61"/>
      <c r="H656" s="61"/>
      <c r="I656" s="61"/>
      <c r="J656" s="61"/>
      <c r="K656" s="106"/>
      <c r="L656" s="110"/>
    </row>
    <row r="657" spans="1:12" ht="26.25" customHeight="1">
      <c r="A657" s="93" t="s">
        <v>449</v>
      </c>
      <c r="B657" s="289" t="str">
        <f>'ORÇAMENTO CENTRO FORM PROF'!D112</f>
        <v>LAVATÓRIO LOUÇA BRANCA COM COLUNA, 45 X 55CM OU EQUIVALENTE, PADRÃO MÉDIO, INCLUSO SIFÃO TIPO GARRAFA, VÁLVULA E ENGATE FLEXÍVEL DE 40CM EM METAL CROMADO, COM TORNEIRA CROMADA DE MESA, PADRÃO MÉDIO - FORNECIMENTO E INSTALAÇÃO. AF_01/2020</v>
      </c>
      <c r="C657" s="289"/>
      <c r="D657" s="289"/>
      <c r="E657" s="289"/>
      <c r="F657" s="289"/>
      <c r="G657" s="289"/>
      <c r="H657" s="289"/>
      <c r="I657" s="289"/>
      <c r="J657" s="289"/>
      <c r="K657" s="108" t="s">
        <v>14</v>
      </c>
      <c r="L657" s="110"/>
    </row>
    <row r="658" spans="1:12" ht="26.25" customHeight="1">
      <c r="A658" s="93"/>
      <c r="B658" s="283" t="s">
        <v>13</v>
      </c>
      <c r="C658" s="283"/>
      <c r="D658" s="283"/>
      <c r="E658" s="56" t="s">
        <v>3</v>
      </c>
      <c r="F658" s="56" t="s">
        <v>202</v>
      </c>
      <c r="G658" s="56" t="s">
        <v>38</v>
      </c>
      <c r="H658" s="91" t="s">
        <v>203</v>
      </c>
      <c r="I658" s="91"/>
      <c r="J658" s="91" t="s">
        <v>40</v>
      </c>
      <c r="K658" s="57" t="s">
        <v>16</v>
      </c>
      <c r="L658" s="110"/>
    </row>
    <row r="659" spans="1:12" ht="26.25" customHeight="1">
      <c r="A659" s="93"/>
      <c r="B659" s="300" t="s">
        <v>626</v>
      </c>
      <c r="C659" s="301"/>
      <c r="D659" s="302"/>
      <c r="E659" s="58">
        <v>1</v>
      </c>
      <c r="F659" s="56"/>
      <c r="G659" s="56"/>
      <c r="H659" s="91"/>
      <c r="I659" s="91"/>
      <c r="J659" s="91"/>
      <c r="K659" s="59">
        <v>1</v>
      </c>
      <c r="L659" s="110"/>
    </row>
    <row r="660" spans="1:12" ht="26.25" customHeight="1">
      <c r="A660" s="93"/>
      <c r="B660" s="300" t="s">
        <v>627</v>
      </c>
      <c r="C660" s="301"/>
      <c r="D660" s="302"/>
      <c r="E660" s="58">
        <v>1</v>
      </c>
      <c r="F660" s="56"/>
      <c r="G660" s="56"/>
      <c r="H660" s="91"/>
      <c r="I660" s="91"/>
      <c r="J660" s="91"/>
      <c r="K660" s="59">
        <v>1</v>
      </c>
      <c r="L660" s="110"/>
    </row>
    <row r="661" spans="1:12" ht="26.25" customHeight="1">
      <c r="A661" s="99"/>
      <c r="B661" s="300" t="s">
        <v>529</v>
      </c>
      <c r="C661" s="301"/>
      <c r="D661" s="302"/>
      <c r="E661" s="58">
        <v>1</v>
      </c>
      <c r="F661" s="58"/>
      <c r="G661" s="58"/>
      <c r="H661" s="58"/>
      <c r="I661" s="58"/>
      <c r="J661" s="58"/>
      <c r="K661" s="59">
        <v>1</v>
      </c>
      <c r="L661" s="110"/>
    </row>
    <row r="662" spans="1:12" ht="26.25" customHeight="1">
      <c r="A662" s="99"/>
      <c r="B662" s="300" t="s">
        <v>530</v>
      </c>
      <c r="C662" s="301"/>
      <c r="D662" s="302"/>
      <c r="E662" s="58">
        <v>1</v>
      </c>
      <c r="F662" s="58"/>
      <c r="G662" s="58"/>
      <c r="H662" s="58"/>
      <c r="I662" s="58"/>
      <c r="J662" s="58"/>
      <c r="K662" s="59">
        <v>1</v>
      </c>
      <c r="L662" s="110"/>
    </row>
    <row r="663" spans="1:12" ht="26.25" customHeight="1">
      <c r="A663" s="99"/>
      <c r="B663" s="285" t="s">
        <v>41</v>
      </c>
      <c r="C663" s="285"/>
      <c r="D663" s="285"/>
      <c r="E663" s="285"/>
      <c r="F663" s="285"/>
      <c r="G663" s="285"/>
      <c r="H663" s="285"/>
      <c r="I663" s="285"/>
      <c r="J663" s="285"/>
      <c r="K663" s="59">
        <f>SUM(K659:K662)</f>
        <v>4</v>
      </c>
      <c r="L663" s="110"/>
    </row>
    <row r="664" spans="1:12" ht="26.25" customHeight="1">
      <c r="A664" s="99"/>
      <c r="B664" s="61"/>
      <c r="C664" s="61"/>
      <c r="D664" s="61"/>
      <c r="E664" s="61"/>
      <c r="F664" s="61"/>
      <c r="G664" s="61"/>
      <c r="H664" s="61"/>
      <c r="I664" s="61"/>
      <c r="J664" s="61"/>
      <c r="K664" s="106"/>
      <c r="L664" s="110"/>
    </row>
    <row r="665" spans="1:12" ht="33.75" customHeight="1">
      <c r="A665" s="93" t="s">
        <v>632</v>
      </c>
      <c r="B665" s="289" t="s">
        <v>631</v>
      </c>
      <c r="C665" s="289"/>
      <c r="D665" s="289"/>
      <c r="E665" s="289"/>
      <c r="F665" s="289"/>
      <c r="G665" s="289"/>
      <c r="H665" s="289"/>
      <c r="I665" s="289"/>
      <c r="J665" s="289"/>
      <c r="K665" s="108" t="s">
        <v>14</v>
      </c>
      <c r="L665" s="110"/>
    </row>
    <row r="666" spans="1:12" ht="16.5" customHeight="1">
      <c r="A666" s="93"/>
      <c r="B666" s="283" t="s">
        <v>13</v>
      </c>
      <c r="C666" s="283"/>
      <c r="D666" s="283"/>
      <c r="E666" s="56" t="s">
        <v>3</v>
      </c>
      <c r="F666" s="56" t="s">
        <v>202</v>
      </c>
      <c r="G666" s="56" t="s">
        <v>38</v>
      </c>
      <c r="H666" s="91" t="s">
        <v>203</v>
      </c>
      <c r="I666" s="91"/>
      <c r="J666" s="91" t="s">
        <v>40</v>
      </c>
      <c r="K666" s="57" t="s">
        <v>16</v>
      </c>
      <c r="L666" s="110"/>
    </row>
    <row r="667" spans="1:12" ht="15.75" customHeight="1">
      <c r="A667" s="99"/>
      <c r="B667" s="284" t="s">
        <v>526</v>
      </c>
      <c r="C667" s="284"/>
      <c r="D667" s="284"/>
      <c r="E667" s="58">
        <v>1</v>
      </c>
      <c r="F667" s="58"/>
      <c r="G667" s="58"/>
      <c r="H667" s="58"/>
      <c r="I667" s="58"/>
      <c r="J667" s="58"/>
      <c r="K667" s="59">
        <f>E667</f>
        <v>1</v>
      </c>
      <c r="L667" s="110"/>
    </row>
    <row r="668" spans="1:12" ht="14.25" customHeight="1">
      <c r="A668" s="99"/>
      <c r="B668" s="285" t="s">
        <v>41</v>
      </c>
      <c r="C668" s="285"/>
      <c r="D668" s="285"/>
      <c r="E668" s="285"/>
      <c r="F668" s="285"/>
      <c r="G668" s="285"/>
      <c r="H668" s="285"/>
      <c r="I668" s="285"/>
      <c r="J668" s="285"/>
      <c r="K668" s="59">
        <f>SUM(K667:K667)</f>
        <v>1</v>
      </c>
      <c r="L668" s="110"/>
    </row>
    <row r="669" spans="1:12" ht="26.25" customHeight="1">
      <c r="A669" s="99"/>
      <c r="B669" s="61"/>
      <c r="C669" s="61"/>
      <c r="D669" s="61"/>
      <c r="E669" s="61"/>
      <c r="F669" s="61"/>
      <c r="G669" s="61"/>
      <c r="H669" s="61"/>
      <c r="I669" s="61"/>
      <c r="J669" s="61"/>
      <c r="K669" s="106"/>
      <c r="L669" s="110"/>
    </row>
    <row r="670" spans="1:12" ht="26.25" customHeight="1">
      <c r="A670" s="99">
        <v>13</v>
      </c>
      <c r="B670" s="298" t="str">
        <f>'ORÇAMENTO CENTRO FORM PROF'!D114</f>
        <v>ESQUADRIAS</v>
      </c>
      <c r="C670" s="298"/>
      <c r="D670" s="298"/>
      <c r="E670" s="298"/>
      <c r="F670" s="298"/>
      <c r="G670" s="298"/>
      <c r="H670" s="298"/>
      <c r="I670" s="298"/>
      <c r="J670" s="298"/>
      <c r="K670" s="298"/>
      <c r="L670" s="110"/>
    </row>
    <row r="671" spans="1:12" ht="26.25" customHeight="1">
      <c r="A671" s="93" t="s">
        <v>223</v>
      </c>
      <c r="B671" s="289" t="str">
        <f>'ORÇAMENTO CENTRO FORM PROF'!D115</f>
        <v>PORTA EM MADEIRA DE LEI (1.20 x 3.05)M, COM APLICAÇÃO DE SELADOR E VERNIZ EXTERIOR NA COR NATURAL INCLUSIVE BANDEIRA FIXA DE 65 CM EM MADEIRA DE LEI  COM VIDRO FANTASIA, ESPESSURA 4mm.</v>
      </c>
      <c r="C671" s="289"/>
      <c r="D671" s="289"/>
      <c r="E671" s="289"/>
      <c r="F671" s="289"/>
      <c r="G671" s="289"/>
      <c r="H671" s="289"/>
      <c r="I671" s="289"/>
      <c r="J671" s="289"/>
      <c r="K671" s="108" t="s">
        <v>14</v>
      </c>
      <c r="L671" s="110"/>
    </row>
    <row r="672" spans="1:12" ht="26.25" customHeight="1">
      <c r="A672" s="93"/>
      <c r="B672" s="283" t="s">
        <v>13</v>
      </c>
      <c r="C672" s="283"/>
      <c r="D672" s="283"/>
      <c r="E672" s="56" t="s">
        <v>3</v>
      </c>
      <c r="F672" s="56" t="s">
        <v>202</v>
      </c>
      <c r="G672" s="56" t="s">
        <v>38</v>
      </c>
      <c r="H672" s="91" t="s">
        <v>203</v>
      </c>
      <c r="I672" s="91"/>
      <c r="J672" s="91" t="s">
        <v>40</v>
      </c>
      <c r="K672" s="57" t="s">
        <v>16</v>
      </c>
      <c r="L672" s="110"/>
    </row>
    <row r="673" spans="1:12">
      <c r="A673" s="99"/>
      <c r="B673" s="284" t="s">
        <v>531</v>
      </c>
      <c r="C673" s="284"/>
      <c r="D673" s="284"/>
      <c r="E673" s="58">
        <v>2</v>
      </c>
      <c r="F673" s="58"/>
      <c r="G673" s="58"/>
      <c r="H673" s="58"/>
      <c r="I673" s="58"/>
      <c r="J673" s="58"/>
      <c r="K673" s="59">
        <f>E673</f>
        <v>2</v>
      </c>
      <c r="L673" s="110"/>
    </row>
    <row r="674" spans="1:12">
      <c r="A674" s="99"/>
      <c r="B674" s="285" t="s">
        <v>41</v>
      </c>
      <c r="C674" s="285"/>
      <c r="D674" s="285"/>
      <c r="E674" s="285"/>
      <c r="F674" s="285"/>
      <c r="G674" s="285"/>
      <c r="H674" s="285"/>
      <c r="I674" s="285"/>
      <c r="J674" s="285"/>
      <c r="K674" s="59">
        <f>SUM(K673:K673)</f>
        <v>2</v>
      </c>
      <c r="L674" s="110"/>
    </row>
    <row r="675" spans="1:12" ht="21" customHeight="1">
      <c r="A675" s="110"/>
      <c r="B675" s="110"/>
      <c r="C675" s="110"/>
      <c r="D675" s="110"/>
      <c r="E675" s="110"/>
      <c r="F675" s="110"/>
      <c r="G675" s="110"/>
      <c r="H675" s="110"/>
      <c r="I675" s="110"/>
      <c r="J675" s="110"/>
      <c r="K675" s="110"/>
      <c r="L675" s="110"/>
    </row>
    <row r="676" spans="1:12" ht="36.75" customHeight="1">
      <c r="A676" s="93" t="s">
        <v>455</v>
      </c>
      <c r="B676" s="289" t="str">
        <f>'ORÇAMENTO CENTRO FORM PROF'!D116</f>
        <v>PORTA EM MADEIRA DE LEI (1.46 x 2.55)M, COM APLICAÇÃO DE SELADOR E VERNIZ EXTERIOR NA COR NATURAL INCLUSIVE BANDEIRA FIXA EM SEMI-CIRCULO DE RAIO DE 55 CM EM MADEIRA DE LEI  COM VIDRO FANTASIA, ESPESSURA 4mm.</v>
      </c>
      <c r="C676" s="289"/>
      <c r="D676" s="289"/>
      <c r="E676" s="289"/>
      <c r="F676" s="289"/>
      <c r="G676" s="289"/>
      <c r="H676" s="289"/>
      <c r="I676" s="289"/>
      <c r="J676" s="289"/>
      <c r="K676" s="108" t="s">
        <v>14</v>
      </c>
      <c r="L676" s="110"/>
    </row>
    <row r="677" spans="1:12" ht="15" customHeight="1">
      <c r="A677" s="93"/>
      <c r="B677" s="283" t="s">
        <v>13</v>
      </c>
      <c r="C677" s="283"/>
      <c r="D677" s="283"/>
      <c r="E677" s="56" t="s">
        <v>3</v>
      </c>
      <c r="F677" s="56" t="s">
        <v>202</v>
      </c>
      <c r="G677" s="56" t="s">
        <v>38</v>
      </c>
      <c r="H677" s="91" t="s">
        <v>203</v>
      </c>
      <c r="I677" s="91"/>
      <c r="J677" s="91" t="s">
        <v>40</v>
      </c>
      <c r="K677" s="57" t="s">
        <v>16</v>
      </c>
      <c r="L677" s="110"/>
    </row>
    <row r="678" spans="1:12" ht="15" customHeight="1">
      <c r="A678" s="99"/>
      <c r="B678" s="284" t="s">
        <v>532</v>
      </c>
      <c r="C678" s="284"/>
      <c r="D678" s="284"/>
      <c r="E678" s="58">
        <v>2</v>
      </c>
      <c r="F678" s="58"/>
      <c r="G678" s="58"/>
      <c r="H678" s="58"/>
      <c r="I678" s="58"/>
      <c r="J678" s="58"/>
      <c r="K678" s="59">
        <f>E678</f>
        <v>2</v>
      </c>
      <c r="L678" s="110"/>
    </row>
    <row r="679" spans="1:12">
      <c r="A679" s="99"/>
      <c r="B679" s="285" t="s">
        <v>41</v>
      </c>
      <c r="C679" s="285"/>
      <c r="D679" s="285"/>
      <c r="E679" s="285"/>
      <c r="F679" s="285"/>
      <c r="G679" s="285"/>
      <c r="H679" s="285"/>
      <c r="I679" s="285"/>
      <c r="J679" s="285"/>
      <c r="K679" s="59">
        <f>SUM(K678:K678)</f>
        <v>2</v>
      </c>
      <c r="L679" s="110"/>
    </row>
    <row r="680" spans="1:12">
      <c r="A680" s="99"/>
      <c r="B680" s="61"/>
      <c r="C680" s="61"/>
      <c r="D680" s="61"/>
      <c r="E680" s="61"/>
      <c r="F680" s="61"/>
      <c r="G680" s="61"/>
      <c r="H680" s="61"/>
      <c r="I680" s="61"/>
      <c r="J680" s="61"/>
      <c r="K680" s="106"/>
      <c r="L680" s="110"/>
    </row>
    <row r="681" spans="1:12" ht="22.5" customHeight="1">
      <c r="A681" s="93" t="s">
        <v>559</v>
      </c>
      <c r="B681" s="289" t="str">
        <f>'ORÇAMENTO CENTRO FORM PROF'!D117</f>
        <v>PORTA EM MADEIRA DE LEI (1.10 x 2.75)M, COM APLICAÇÃO DE SELADOR E VERNIZ EXTERIOR NA COR NATURAL, TIPO CAMARÃO, COM 4 FOLHAS</v>
      </c>
      <c r="C681" s="289"/>
      <c r="D681" s="289"/>
      <c r="E681" s="289"/>
      <c r="F681" s="289"/>
      <c r="G681" s="289"/>
      <c r="H681" s="289"/>
      <c r="I681" s="289"/>
      <c r="J681" s="289"/>
      <c r="K681" s="108" t="s">
        <v>14</v>
      </c>
      <c r="L681" s="110"/>
    </row>
    <row r="682" spans="1:12" ht="27" customHeight="1">
      <c r="A682" s="93"/>
      <c r="B682" s="283" t="s">
        <v>13</v>
      </c>
      <c r="C682" s="283"/>
      <c r="D682" s="283"/>
      <c r="E682" s="56" t="s">
        <v>3</v>
      </c>
      <c r="F682" s="56" t="s">
        <v>202</v>
      </c>
      <c r="G682" s="56" t="s">
        <v>38</v>
      </c>
      <c r="H682" s="91" t="s">
        <v>203</v>
      </c>
      <c r="I682" s="91"/>
      <c r="J682" s="91" t="s">
        <v>40</v>
      </c>
      <c r="K682" s="57" t="s">
        <v>16</v>
      </c>
      <c r="L682" s="110"/>
    </row>
    <row r="683" spans="1:12" ht="26.25" customHeight="1">
      <c r="A683" s="99"/>
      <c r="B683" s="284" t="s">
        <v>533</v>
      </c>
      <c r="C683" s="284"/>
      <c r="D683" s="284"/>
      <c r="E683" s="58">
        <v>2</v>
      </c>
      <c r="F683" s="58"/>
      <c r="G683" s="58"/>
      <c r="H683" s="58"/>
      <c r="I683" s="58"/>
      <c r="J683" s="58"/>
      <c r="K683" s="59">
        <f>E683</f>
        <v>2</v>
      </c>
      <c r="L683" s="110"/>
    </row>
    <row r="684" spans="1:12" ht="26.25" customHeight="1">
      <c r="A684" s="99"/>
      <c r="B684" s="285" t="s">
        <v>41</v>
      </c>
      <c r="C684" s="285"/>
      <c r="D684" s="285"/>
      <c r="E684" s="285"/>
      <c r="F684" s="285"/>
      <c r="G684" s="285"/>
      <c r="H684" s="285"/>
      <c r="I684" s="285"/>
      <c r="J684" s="285"/>
      <c r="K684" s="59">
        <f>SUM(K683:K683)</f>
        <v>2</v>
      </c>
      <c r="L684" s="110"/>
    </row>
    <row r="685" spans="1:12">
      <c r="A685" s="99"/>
      <c r="B685" s="61"/>
      <c r="C685" s="61"/>
      <c r="D685" s="61"/>
      <c r="E685" s="61"/>
      <c r="F685" s="61"/>
      <c r="G685" s="61"/>
      <c r="H685" s="61"/>
      <c r="I685" s="61"/>
      <c r="J685" s="61"/>
      <c r="K685" s="106"/>
      <c r="L685" s="110"/>
    </row>
    <row r="686" spans="1:12" ht="24" customHeight="1">
      <c r="A686" s="93" t="s">
        <v>560</v>
      </c>
      <c r="B686" s="289" t="str">
        <f>'ORÇAMENTO CENTRO FORM PROF'!D118</f>
        <v>PORTA EM MADEIRA COMPENSADA (CANELA), LISA, SEMI-ÔCA, 0.80 X 2.10 M, COM CHAPA INOX NOS LADOS INTERNO E EXTERNO E BARRA DE APOIO INOX, INCLUSIVE BATENTES E FERRAGENS</v>
      </c>
      <c r="C686" s="289"/>
      <c r="D686" s="289"/>
      <c r="E686" s="289"/>
      <c r="F686" s="289"/>
      <c r="G686" s="289"/>
      <c r="H686" s="289"/>
      <c r="I686" s="289"/>
      <c r="J686" s="289"/>
      <c r="K686" s="108" t="s">
        <v>14</v>
      </c>
      <c r="L686" s="110"/>
    </row>
    <row r="687" spans="1:12" ht="39" customHeight="1">
      <c r="A687" s="93"/>
      <c r="B687" s="283" t="s">
        <v>13</v>
      </c>
      <c r="C687" s="283"/>
      <c r="D687" s="283"/>
      <c r="E687" s="56" t="s">
        <v>3</v>
      </c>
      <c r="F687" s="56" t="s">
        <v>37</v>
      </c>
      <c r="G687" s="56" t="s">
        <v>38</v>
      </c>
      <c r="H687" s="91" t="s">
        <v>203</v>
      </c>
      <c r="I687" s="91"/>
      <c r="J687" s="91" t="s">
        <v>40</v>
      </c>
      <c r="K687" s="57" t="s">
        <v>16</v>
      </c>
      <c r="L687" s="110"/>
    </row>
    <row r="688" spans="1:12">
      <c r="A688" s="93"/>
      <c r="B688" s="284" t="s">
        <v>534</v>
      </c>
      <c r="C688" s="284"/>
      <c r="D688" s="284"/>
      <c r="E688" s="58">
        <v>1</v>
      </c>
      <c r="F688" s="58">
        <v>2.1</v>
      </c>
      <c r="G688" s="58">
        <v>0.8</v>
      </c>
      <c r="H688" s="91"/>
      <c r="I688" s="91"/>
      <c r="J688" s="91"/>
      <c r="K688" s="59">
        <f>E688</f>
        <v>1</v>
      </c>
      <c r="L688" s="110"/>
    </row>
    <row r="689" spans="1:12" ht="27" customHeight="1">
      <c r="A689" s="99"/>
      <c r="B689" s="284" t="s">
        <v>535</v>
      </c>
      <c r="C689" s="284"/>
      <c r="D689" s="284"/>
      <c r="E689" s="58">
        <v>1</v>
      </c>
      <c r="F689" s="58">
        <v>2.1</v>
      </c>
      <c r="G689" s="58">
        <v>0.8</v>
      </c>
      <c r="H689" s="58"/>
      <c r="I689" s="58"/>
      <c r="J689" s="58"/>
      <c r="K689" s="59">
        <f>E689</f>
        <v>1</v>
      </c>
      <c r="L689" s="110"/>
    </row>
    <row r="690" spans="1:12">
      <c r="A690" s="99"/>
      <c r="B690" s="285" t="s">
        <v>41</v>
      </c>
      <c r="C690" s="285"/>
      <c r="D690" s="285"/>
      <c r="E690" s="285"/>
      <c r="F690" s="285"/>
      <c r="G690" s="285"/>
      <c r="H690" s="285"/>
      <c r="I690" s="285"/>
      <c r="J690" s="285"/>
      <c r="K690" s="59">
        <f>SUM(K688:K689)</f>
        <v>2</v>
      </c>
      <c r="L690" s="110"/>
    </row>
    <row r="691" spans="1:12">
      <c r="A691" s="99"/>
      <c r="B691" s="61"/>
      <c r="C691" s="61"/>
      <c r="D691" s="61"/>
      <c r="E691" s="61"/>
      <c r="F691" s="61"/>
      <c r="G691" s="61"/>
      <c r="H691" s="61"/>
      <c r="I691" s="61"/>
      <c r="J691" s="61"/>
      <c r="K691" s="106"/>
      <c r="L691" s="110"/>
    </row>
    <row r="692" spans="1:12" ht="36" customHeight="1">
      <c r="A692" s="93" t="s">
        <v>561</v>
      </c>
      <c r="B692" s="289" t="str">
        <f>'ORÇAMENTO CENTRO FORM PROF'!D119</f>
        <v>KIT DE PORTA DE MADEIRA FRISADA, SEMI-OCA (LEVE OU MÉDIA), PADRÃO POPULAR, 80X210CM, ESPESSURA DE 3,5CM, ITENS INCLUSOS: DOBRADIÇAS, MONTAGEM E INSTALAÇÃO DE BATENTE, FECHADURA COM EXECUÇÃO DO FURO - FORNECIMENTO E INSTALAÇÃO. AF_12/2019</v>
      </c>
      <c r="C692" s="289"/>
      <c r="D692" s="289"/>
      <c r="E692" s="289"/>
      <c r="F692" s="289"/>
      <c r="G692" s="289"/>
      <c r="H692" s="289"/>
      <c r="I692" s="289"/>
      <c r="J692" s="289"/>
      <c r="K692" s="108" t="s">
        <v>14</v>
      </c>
      <c r="L692" s="110"/>
    </row>
    <row r="693" spans="1:12">
      <c r="A693" s="93"/>
      <c r="B693" s="283" t="s">
        <v>13</v>
      </c>
      <c r="C693" s="283"/>
      <c r="D693" s="283"/>
      <c r="E693" s="56" t="s">
        <v>3</v>
      </c>
      <c r="F693" s="56" t="s">
        <v>37</v>
      </c>
      <c r="G693" s="56" t="s">
        <v>38</v>
      </c>
      <c r="H693" s="91" t="s">
        <v>203</v>
      </c>
      <c r="I693" s="91"/>
      <c r="J693" s="91" t="s">
        <v>40</v>
      </c>
      <c r="K693" s="57" t="s">
        <v>16</v>
      </c>
      <c r="L693" s="110"/>
    </row>
    <row r="694" spans="1:12" ht="15" customHeight="1">
      <c r="A694" s="93"/>
      <c r="B694" s="284" t="s">
        <v>633</v>
      </c>
      <c r="C694" s="284"/>
      <c r="D694" s="284"/>
      <c r="E694" s="58">
        <v>1</v>
      </c>
      <c r="F694" s="58">
        <v>2.1</v>
      </c>
      <c r="G694" s="59">
        <v>0.8</v>
      </c>
      <c r="H694" s="91"/>
      <c r="I694" s="91"/>
      <c r="J694" s="91"/>
      <c r="K694" s="59">
        <f>E694</f>
        <v>1</v>
      </c>
      <c r="L694" s="110"/>
    </row>
    <row r="695" spans="1:12" ht="15" customHeight="1">
      <c r="A695" s="99"/>
      <c r="B695" s="284" t="s">
        <v>594</v>
      </c>
      <c r="C695" s="284"/>
      <c r="D695" s="284"/>
      <c r="E695" s="58">
        <v>1</v>
      </c>
      <c r="F695" s="58">
        <v>2.1</v>
      </c>
      <c r="G695" s="58">
        <v>0.8</v>
      </c>
      <c r="H695" s="58"/>
      <c r="I695" s="58"/>
      <c r="J695" s="58"/>
      <c r="K695" s="59">
        <f>E695</f>
        <v>1</v>
      </c>
      <c r="L695" s="110"/>
    </row>
    <row r="696" spans="1:12" ht="15" customHeight="1">
      <c r="A696" s="99"/>
      <c r="B696" s="284" t="s">
        <v>579</v>
      </c>
      <c r="C696" s="284"/>
      <c r="D696" s="284"/>
      <c r="E696" s="58">
        <v>1</v>
      </c>
      <c r="F696" s="58">
        <v>2.1</v>
      </c>
      <c r="G696" s="58">
        <v>0.8</v>
      </c>
      <c r="H696" s="58"/>
      <c r="I696" s="58"/>
      <c r="J696" s="58"/>
      <c r="K696" s="59">
        <v>1</v>
      </c>
      <c r="L696" s="110"/>
    </row>
    <row r="697" spans="1:12" ht="23.25" customHeight="1">
      <c r="A697" s="99"/>
      <c r="B697" s="284" t="s">
        <v>600</v>
      </c>
      <c r="C697" s="284"/>
      <c r="D697" s="284"/>
      <c r="E697" s="58">
        <v>1</v>
      </c>
      <c r="F697" s="58">
        <v>2.1</v>
      </c>
      <c r="G697" s="58">
        <v>0.8</v>
      </c>
      <c r="H697" s="58"/>
      <c r="I697" s="58"/>
      <c r="J697" s="58"/>
      <c r="K697" s="59">
        <v>1</v>
      </c>
      <c r="L697" s="110"/>
    </row>
    <row r="698" spans="1:12" ht="15" customHeight="1">
      <c r="A698" s="99"/>
      <c r="B698" s="284" t="s">
        <v>634</v>
      </c>
      <c r="C698" s="284"/>
      <c r="D698" s="284"/>
      <c r="E698" s="58">
        <v>1</v>
      </c>
      <c r="F698" s="58">
        <v>2.1</v>
      </c>
      <c r="G698" s="58">
        <v>0.8</v>
      </c>
      <c r="H698" s="58"/>
      <c r="I698" s="58"/>
      <c r="J698" s="58"/>
      <c r="K698" s="59">
        <v>1</v>
      </c>
      <c r="L698" s="110"/>
    </row>
    <row r="699" spans="1:12" ht="15" customHeight="1">
      <c r="A699" s="99"/>
      <c r="B699" s="284" t="s">
        <v>526</v>
      </c>
      <c r="C699" s="284"/>
      <c r="D699" s="284"/>
      <c r="E699" s="58">
        <v>1</v>
      </c>
      <c r="F699" s="58">
        <v>2.1</v>
      </c>
      <c r="G699" s="58">
        <v>0.8</v>
      </c>
      <c r="H699" s="58"/>
      <c r="I699" s="58"/>
      <c r="J699" s="58"/>
      <c r="K699" s="59">
        <v>1</v>
      </c>
      <c r="L699" s="110"/>
    </row>
    <row r="700" spans="1:12">
      <c r="A700" s="99"/>
      <c r="B700" s="284" t="s">
        <v>860</v>
      </c>
      <c r="C700" s="284"/>
      <c r="D700" s="284"/>
      <c r="E700" s="58">
        <v>1</v>
      </c>
      <c r="F700" s="58">
        <v>2.1</v>
      </c>
      <c r="G700" s="58">
        <v>0.8</v>
      </c>
      <c r="H700" s="58"/>
      <c r="I700" s="58"/>
      <c r="J700" s="58"/>
      <c r="K700" s="59">
        <v>1</v>
      </c>
      <c r="L700" s="110"/>
    </row>
    <row r="701" spans="1:12" ht="31.5" customHeight="1">
      <c r="A701" s="99"/>
      <c r="B701" s="284" t="s">
        <v>861</v>
      </c>
      <c r="C701" s="284"/>
      <c r="D701" s="284"/>
      <c r="E701" s="58">
        <v>1</v>
      </c>
      <c r="F701" s="58">
        <v>2.1</v>
      </c>
      <c r="G701" s="58">
        <v>0.8</v>
      </c>
      <c r="H701" s="58"/>
      <c r="I701" s="58"/>
      <c r="J701" s="58"/>
      <c r="K701" s="59">
        <v>1</v>
      </c>
      <c r="L701" s="110"/>
    </row>
    <row r="702" spans="1:12" ht="15" customHeight="1">
      <c r="A702" s="99"/>
      <c r="B702" s="285" t="s">
        <v>41</v>
      </c>
      <c r="C702" s="285"/>
      <c r="D702" s="285"/>
      <c r="E702" s="285"/>
      <c r="F702" s="285"/>
      <c r="G702" s="285"/>
      <c r="H702" s="285"/>
      <c r="I702" s="285"/>
      <c r="J702" s="285"/>
      <c r="K702" s="59">
        <f>SUM(K694:K701)</f>
        <v>8</v>
      </c>
      <c r="L702" s="110"/>
    </row>
    <row r="703" spans="1:12">
      <c r="A703" s="99"/>
      <c r="B703" s="61"/>
      <c r="C703" s="61"/>
      <c r="D703" s="61"/>
      <c r="E703" s="61"/>
      <c r="F703" s="61"/>
      <c r="G703" s="61"/>
      <c r="H703" s="61"/>
      <c r="I703" s="61"/>
      <c r="J703" s="61"/>
      <c r="K703" s="106"/>
      <c r="L703" s="110"/>
    </row>
    <row r="704" spans="1:12" ht="23.25" customHeight="1">
      <c r="A704" s="93" t="s">
        <v>562</v>
      </c>
      <c r="B704" s="289" t="str">
        <f>'ORÇAMENTO CENTRO FORM PROF'!D120</f>
        <v>PORTA DE ABRIR COM MOLA HIDRÁULICA, EM VIDRO TEMPERADO, 80X210 CM, ESPESSURA 10 MM, INCLUSIVE ACESSÓRIOS.</v>
      </c>
      <c r="C704" s="289"/>
      <c r="D704" s="289"/>
      <c r="E704" s="289"/>
      <c r="F704" s="289"/>
      <c r="G704" s="289"/>
      <c r="H704" s="289"/>
      <c r="I704" s="289"/>
      <c r="J704" s="289"/>
      <c r="K704" s="108" t="s">
        <v>14</v>
      </c>
      <c r="L704" s="110"/>
    </row>
    <row r="705" spans="1:12" ht="26.25" customHeight="1">
      <c r="A705" s="93"/>
      <c r="B705" s="283" t="s">
        <v>13</v>
      </c>
      <c r="C705" s="283"/>
      <c r="D705" s="283"/>
      <c r="E705" s="56" t="s">
        <v>3</v>
      </c>
      <c r="F705" s="56" t="s">
        <v>202</v>
      </c>
      <c r="G705" s="56" t="s">
        <v>38</v>
      </c>
      <c r="H705" s="91" t="s">
        <v>203</v>
      </c>
      <c r="I705" s="91"/>
      <c r="J705" s="91" t="s">
        <v>40</v>
      </c>
      <c r="K705" s="57" t="s">
        <v>16</v>
      </c>
      <c r="L705" s="110"/>
    </row>
    <row r="706" spans="1:12" ht="26.25" customHeight="1">
      <c r="A706" s="99"/>
      <c r="B706" s="284" t="s">
        <v>536</v>
      </c>
      <c r="C706" s="284"/>
      <c r="D706" s="284"/>
      <c r="E706" s="58">
        <v>1</v>
      </c>
      <c r="F706" s="58"/>
      <c r="G706" s="58"/>
      <c r="H706" s="58"/>
      <c r="I706" s="58"/>
      <c r="J706" s="58"/>
      <c r="K706" s="59">
        <f>E706</f>
        <v>1</v>
      </c>
      <c r="L706" s="110"/>
    </row>
    <row r="707" spans="1:12" ht="26.25" customHeight="1">
      <c r="A707" s="99"/>
      <c r="B707" s="285" t="s">
        <v>41</v>
      </c>
      <c r="C707" s="285"/>
      <c r="D707" s="285"/>
      <c r="E707" s="285"/>
      <c r="F707" s="285"/>
      <c r="G707" s="285"/>
      <c r="H707" s="285"/>
      <c r="I707" s="285"/>
      <c r="J707" s="285"/>
      <c r="K707" s="59">
        <f>SUM(K706:K706)</f>
        <v>1</v>
      </c>
      <c r="L707" s="110"/>
    </row>
    <row r="708" spans="1:12" ht="26.25" customHeight="1">
      <c r="A708" s="99"/>
      <c r="B708" s="61"/>
      <c r="C708" s="61"/>
      <c r="D708" s="61"/>
      <c r="E708" s="61"/>
      <c r="F708" s="61"/>
      <c r="G708" s="61"/>
      <c r="H708" s="61"/>
      <c r="I708" s="61"/>
      <c r="J708" s="61"/>
      <c r="K708" s="106"/>
      <c r="L708" s="110"/>
    </row>
    <row r="709" spans="1:12" ht="26.25" customHeight="1">
      <c r="A709" s="93" t="s">
        <v>563</v>
      </c>
      <c r="B709" s="289" t="str">
        <f>'ORÇAMENTO CENTRO FORM PROF'!D121</f>
        <v>PORTA EM ALUMÍNIO DE ABRIR TIPO VENEZIANA COM GUARNIÇÃO, FIXAÇÃO COM PARAFUSOS - FORNECIMENTO E INSTALAÇÃO. AF_12/2019</v>
      </c>
      <c r="C709" s="289"/>
      <c r="D709" s="289"/>
      <c r="E709" s="289"/>
      <c r="F709" s="289"/>
      <c r="G709" s="289"/>
      <c r="H709" s="289"/>
      <c r="I709" s="289"/>
      <c r="J709" s="289"/>
      <c r="K709" s="108" t="s">
        <v>7</v>
      </c>
      <c r="L709" s="110"/>
    </row>
    <row r="710" spans="1:12" ht="26.25" customHeight="1">
      <c r="A710" s="93"/>
      <c r="B710" s="283" t="s">
        <v>13</v>
      </c>
      <c r="C710" s="283"/>
      <c r="D710" s="283"/>
      <c r="E710" s="56" t="s">
        <v>3</v>
      </c>
      <c r="F710" s="56" t="s">
        <v>201</v>
      </c>
      <c r="G710" s="56" t="s">
        <v>38</v>
      </c>
      <c r="H710" s="91" t="s">
        <v>203</v>
      </c>
      <c r="I710" s="91"/>
      <c r="J710" s="91" t="s">
        <v>40</v>
      </c>
      <c r="K710" s="57" t="s">
        <v>16</v>
      </c>
      <c r="L710" s="110"/>
    </row>
    <row r="711" spans="1:12" ht="26.25" customHeight="1">
      <c r="A711" s="99"/>
      <c r="B711" s="284" t="s">
        <v>537</v>
      </c>
      <c r="C711" s="284"/>
      <c r="D711" s="284"/>
      <c r="E711" s="58">
        <v>1</v>
      </c>
      <c r="F711" s="58">
        <v>1.6</v>
      </c>
      <c r="G711" s="58">
        <v>0.66</v>
      </c>
      <c r="H711" s="58"/>
      <c r="I711" s="58"/>
      <c r="J711" s="58"/>
      <c r="K711" s="59">
        <f>G711*F711</f>
        <v>1.056</v>
      </c>
      <c r="L711" s="110"/>
    </row>
    <row r="712" spans="1:12" ht="26.25" customHeight="1">
      <c r="A712" s="99"/>
      <c r="B712" s="284" t="s">
        <v>538</v>
      </c>
      <c r="C712" s="284"/>
      <c r="D712" s="284"/>
      <c r="E712" s="58">
        <v>1</v>
      </c>
      <c r="F712" s="58">
        <v>1.6</v>
      </c>
      <c r="G712" s="58">
        <v>0.66</v>
      </c>
      <c r="H712" s="58"/>
      <c r="I712" s="58"/>
      <c r="J712" s="58"/>
      <c r="K712" s="59">
        <f>G712*F712</f>
        <v>1.056</v>
      </c>
      <c r="L712" s="110"/>
    </row>
    <row r="713" spans="1:12">
      <c r="A713" s="99"/>
      <c r="B713" s="284" t="s">
        <v>539</v>
      </c>
      <c r="C713" s="284"/>
      <c r="D713" s="284"/>
      <c r="E713" s="58">
        <v>1</v>
      </c>
      <c r="F713" s="58">
        <v>1.6</v>
      </c>
      <c r="G713" s="58">
        <v>0.86</v>
      </c>
      <c r="H713" s="58"/>
      <c r="I713" s="58"/>
      <c r="J713" s="58"/>
      <c r="K713" s="59">
        <f>G713*F713</f>
        <v>1.3760000000000001</v>
      </c>
      <c r="L713" s="110"/>
    </row>
    <row r="714" spans="1:12">
      <c r="A714" s="99"/>
      <c r="B714" s="284" t="s">
        <v>539</v>
      </c>
      <c r="C714" s="284"/>
      <c r="D714" s="284"/>
      <c r="E714" s="58">
        <v>1</v>
      </c>
      <c r="F714" s="58">
        <v>1.6</v>
      </c>
      <c r="G714" s="58">
        <v>0.86</v>
      </c>
      <c r="H714" s="58"/>
      <c r="I714" s="58"/>
      <c r="J714" s="58"/>
      <c r="K714" s="59">
        <f>G714*F714</f>
        <v>1.3760000000000001</v>
      </c>
      <c r="L714" s="110"/>
    </row>
    <row r="715" spans="1:12" ht="26.25" customHeight="1">
      <c r="A715" s="99"/>
      <c r="B715" s="285" t="s">
        <v>41</v>
      </c>
      <c r="C715" s="285"/>
      <c r="D715" s="285"/>
      <c r="E715" s="285"/>
      <c r="F715" s="285"/>
      <c r="G715" s="285"/>
      <c r="H715" s="285"/>
      <c r="I715" s="285"/>
      <c r="J715" s="285"/>
      <c r="K715" s="59">
        <f>SUM(K711:K714)</f>
        <v>4.8640000000000008</v>
      </c>
      <c r="L715" s="110"/>
    </row>
    <row r="716" spans="1:12">
      <c r="A716" s="99"/>
      <c r="B716" s="61"/>
      <c r="C716" s="61"/>
      <c r="D716" s="61"/>
      <c r="E716" s="61"/>
      <c r="F716" s="61"/>
      <c r="G716" s="61"/>
      <c r="H716" s="61"/>
      <c r="I716" s="61"/>
      <c r="J716" s="61"/>
      <c r="K716" s="106"/>
      <c r="L716" s="110"/>
    </row>
    <row r="717" spans="1:12" ht="26.25" customHeight="1">
      <c r="A717" s="93" t="s">
        <v>564</v>
      </c>
      <c r="B717" s="289" t="str">
        <f>'ORÇAMENTO CENTRO FORM PROF'!D122</f>
        <v>JANELA ACÚSTICA EM VIDRO DUPLO - FORNECIMENTO E INSTALAÇÃO</v>
      </c>
      <c r="C717" s="289"/>
      <c r="D717" s="289"/>
      <c r="E717" s="289"/>
      <c r="F717" s="289"/>
      <c r="G717" s="289"/>
      <c r="H717" s="289"/>
      <c r="I717" s="289"/>
      <c r="J717" s="289"/>
      <c r="K717" s="108" t="s">
        <v>7</v>
      </c>
      <c r="L717" s="110"/>
    </row>
    <row r="718" spans="1:12">
      <c r="A718" s="93"/>
      <c r="B718" s="283" t="s">
        <v>13</v>
      </c>
      <c r="C718" s="283"/>
      <c r="D718" s="283"/>
      <c r="E718" s="56" t="s">
        <v>3</v>
      </c>
      <c r="F718" s="56" t="s">
        <v>201</v>
      </c>
      <c r="G718" s="56" t="s">
        <v>38</v>
      </c>
      <c r="H718" s="91" t="s">
        <v>203</v>
      </c>
      <c r="I718" s="91"/>
      <c r="J718" s="91" t="s">
        <v>40</v>
      </c>
      <c r="K718" s="57" t="s">
        <v>16</v>
      </c>
      <c r="L718" s="110"/>
    </row>
    <row r="719" spans="1:12">
      <c r="A719" s="99"/>
      <c r="B719" s="284" t="s">
        <v>850</v>
      </c>
      <c r="C719" s="284"/>
      <c r="D719" s="284"/>
      <c r="E719" s="58">
        <v>5</v>
      </c>
      <c r="F719" s="58">
        <v>0.7</v>
      </c>
      <c r="G719" s="58">
        <v>0.8</v>
      </c>
      <c r="H719" s="58"/>
      <c r="I719" s="58"/>
      <c r="J719" s="58"/>
      <c r="K719" s="59">
        <f>E719</f>
        <v>5</v>
      </c>
      <c r="L719" s="110"/>
    </row>
    <row r="720" spans="1:12">
      <c r="A720" s="99"/>
      <c r="B720" s="285" t="s">
        <v>41</v>
      </c>
      <c r="C720" s="285"/>
      <c r="D720" s="285"/>
      <c r="E720" s="285"/>
      <c r="F720" s="285"/>
      <c r="G720" s="285"/>
      <c r="H720" s="285"/>
      <c r="I720" s="285"/>
      <c r="J720" s="285"/>
      <c r="K720" s="59">
        <f>SUM(K719:K719)</f>
        <v>5</v>
      </c>
      <c r="L720" s="110"/>
    </row>
    <row r="721" spans="1:12">
      <c r="A721" s="99"/>
      <c r="B721" s="61"/>
      <c r="C721" s="61"/>
      <c r="D721" s="61"/>
      <c r="E721" s="61"/>
      <c r="F721" s="61"/>
      <c r="G721" s="61"/>
      <c r="H721" s="61"/>
      <c r="I721" s="61"/>
      <c r="J721" s="61"/>
      <c r="K721" s="106"/>
      <c r="L721" s="110"/>
    </row>
    <row r="722" spans="1:12" ht="20.25" customHeight="1">
      <c r="A722" s="93" t="s">
        <v>721</v>
      </c>
      <c r="B722" s="289" t="str">
        <f>'ORÇAMENTO CENTRO FORM PROF'!D123</f>
        <v>PORTA ACÚSTICA EM MADEIRA 0,80 X 2,10, ESPESSURA 60MM COM VISOR DE 25 X25 CM-FORNECIMENTO E INSTALAÇÃO</v>
      </c>
      <c r="C722" s="289"/>
      <c r="D722" s="289"/>
      <c r="E722" s="289"/>
      <c r="F722" s="289"/>
      <c r="G722" s="289"/>
      <c r="H722" s="289"/>
      <c r="I722" s="289"/>
      <c r="J722" s="289"/>
      <c r="K722" s="108" t="s">
        <v>14</v>
      </c>
      <c r="L722" s="110"/>
    </row>
    <row r="723" spans="1:12">
      <c r="A723" s="93"/>
      <c r="B723" s="283" t="s">
        <v>13</v>
      </c>
      <c r="C723" s="283"/>
      <c r="D723" s="283"/>
      <c r="E723" s="56" t="s">
        <v>3</v>
      </c>
      <c r="F723" s="56" t="s">
        <v>201</v>
      </c>
      <c r="G723" s="56" t="s">
        <v>38</v>
      </c>
      <c r="H723" s="91" t="s">
        <v>203</v>
      </c>
      <c r="I723" s="91"/>
      <c r="J723" s="91" t="s">
        <v>40</v>
      </c>
      <c r="K723" s="57" t="s">
        <v>16</v>
      </c>
      <c r="L723" s="110"/>
    </row>
    <row r="724" spans="1:12">
      <c r="A724" s="99"/>
      <c r="B724" s="284" t="s">
        <v>594</v>
      </c>
      <c r="C724" s="284"/>
      <c r="D724" s="284"/>
      <c r="E724" s="58">
        <v>1</v>
      </c>
      <c r="F724" s="58">
        <v>2.1</v>
      </c>
      <c r="G724" s="58">
        <v>1</v>
      </c>
      <c r="H724" s="58"/>
      <c r="I724" s="58"/>
      <c r="J724" s="58"/>
      <c r="K724" s="59">
        <f>E724</f>
        <v>1</v>
      </c>
      <c r="L724" s="110"/>
    </row>
    <row r="725" spans="1:12">
      <c r="A725" s="99"/>
      <c r="B725" s="284" t="s">
        <v>579</v>
      </c>
      <c r="C725" s="284"/>
      <c r="D725" s="284"/>
      <c r="E725" s="58">
        <v>1</v>
      </c>
      <c r="F725" s="58">
        <v>2.1</v>
      </c>
      <c r="G725" s="58">
        <v>1</v>
      </c>
      <c r="H725" s="58"/>
      <c r="I725" s="58"/>
      <c r="J725" s="58"/>
      <c r="K725" s="59">
        <v>1</v>
      </c>
      <c r="L725" s="110"/>
    </row>
    <row r="726" spans="1:12" ht="15" customHeight="1">
      <c r="A726" s="99"/>
      <c r="B726" s="284" t="s">
        <v>600</v>
      </c>
      <c r="C726" s="284"/>
      <c r="D726" s="284"/>
      <c r="E726" s="58">
        <v>1</v>
      </c>
      <c r="F726" s="58">
        <v>2.1</v>
      </c>
      <c r="G726" s="58">
        <v>1</v>
      </c>
      <c r="H726" s="58"/>
      <c r="I726" s="58"/>
      <c r="J726" s="58"/>
      <c r="K726" s="59">
        <v>1</v>
      </c>
      <c r="L726" s="110"/>
    </row>
    <row r="727" spans="1:12" ht="15" customHeight="1">
      <c r="A727" s="99"/>
      <c r="B727" s="284" t="s">
        <v>634</v>
      </c>
      <c r="C727" s="284"/>
      <c r="D727" s="284"/>
      <c r="E727" s="58">
        <v>1</v>
      </c>
      <c r="F727" s="58">
        <v>2.1</v>
      </c>
      <c r="G727" s="58">
        <v>1</v>
      </c>
      <c r="H727" s="58"/>
      <c r="I727" s="58"/>
      <c r="J727" s="58"/>
      <c r="K727" s="59">
        <v>1</v>
      </c>
      <c r="L727" s="110"/>
    </row>
    <row r="728" spans="1:12">
      <c r="A728" s="99"/>
      <c r="B728" s="285" t="s">
        <v>41</v>
      </c>
      <c r="C728" s="285"/>
      <c r="D728" s="285"/>
      <c r="E728" s="285"/>
      <c r="F728" s="285"/>
      <c r="G728" s="285"/>
      <c r="H728" s="285"/>
      <c r="I728" s="285"/>
      <c r="J728" s="285"/>
      <c r="K728" s="59">
        <f>SUM(K724:K727)</f>
        <v>4</v>
      </c>
      <c r="L728" s="110"/>
    </row>
    <row r="729" spans="1:12">
      <c r="A729" s="99"/>
      <c r="B729" s="61"/>
      <c r="C729" s="61"/>
      <c r="D729" s="61"/>
      <c r="E729" s="61"/>
      <c r="F729" s="61"/>
      <c r="G729" s="61"/>
      <c r="H729" s="61"/>
      <c r="I729" s="61"/>
      <c r="J729" s="61"/>
      <c r="K729" s="106"/>
      <c r="L729" s="110"/>
    </row>
    <row r="730" spans="1:12" ht="15" customHeight="1">
      <c r="A730" s="99">
        <v>14</v>
      </c>
      <c r="B730" s="296" t="str">
        <f>'ORÇAMENTO CENTRO FORM PROF'!D124</f>
        <v>ISOLAMENTO ACÚSTICO E FÔRRO</v>
      </c>
      <c r="C730" s="296"/>
      <c r="D730" s="296"/>
      <c r="E730" s="296"/>
      <c r="F730" s="296"/>
      <c r="G730" s="296"/>
      <c r="H730" s="296"/>
      <c r="I730" s="296"/>
      <c r="J730" s="296"/>
      <c r="K730" s="296"/>
      <c r="L730" s="110"/>
    </row>
    <row r="731" spans="1:12" ht="32.25" customHeight="1">
      <c r="A731" s="93" t="s">
        <v>227</v>
      </c>
      <c r="B731" s="289" t="str">
        <f>'ORÇAMENTO CENTRO FORM PROF'!D125</f>
        <v>PAREDE COM PLACAS DE GESSO ACARTONADO (DRYWALL), PARA USO INTERNO COM DUAS FACES DUPLAS E ESTRUTURA METÁLICA COM GUIAS DUPLAS, SEM VÃOS. AF_06/2017</v>
      </c>
      <c r="C731" s="289"/>
      <c r="D731" s="289"/>
      <c r="E731" s="289"/>
      <c r="F731" s="289"/>
      <c r="G731" s="289"/>
      <c r="H731" s="289"/>
      <c r="I731" s="289"/>
      <c r="J731" s="289"/>
      <c r="K731" s="108" t="s">
        <v>18</v>
      </c>
      <c r="L731" s="110"/>
    </row>
    <row r="732" spans="1:12">
      <c r="A732" s="93"/>
      <c r="B732" s="283" t="s">
        <v>13</v>
      </c>
      <c r="C732" s="283"/>
      <c r="D732" s="283"/>
      <c r="E732" s="56" t="s">
        <v>3</v>
      </c>
      <c r="F732" s="56" t="s">
        <v>202</v>
      </c>
      <c r="G732" s="56" t="s">
        <v>38</v>
      </c>
      <c r="H732" s="91" t="s">
        <v>203</v>
      </c>
      <c r="I732" s="91"/>
      <c r="J732" s="91" t="s">
        <v>40</v>
      </c>
      <c r="K732" s="57" t="s">
        <v>16</v>
      </c>
      <c r="L732" s="110"/>
    </row>
    <row r="733" spans="1:12" ht="22.5" customHeight="1">
      <c r="A733" s="99"/>
      <c r="B733" s="284" t="s">
        <v>761</v>
      </c>
      <c r="C733" s="284"/>
      <c r="D733" s="284"/>
      <c r="E733" s="58">
        <v>310.5</v>
      </c>
      <c r="F733" s="58"/>
      <c r="G733" s="58"/>
      <c r="H733" s="58"/>
      <c r="I733" s="58"/>
      <c r="J733" s="58"/>
      <c r="K733" s="59">
        <f>E733</f>
        <v>310.5</v>
      </c>
      <c r="L733" s="110"/>
    </row>
    <row r="734" spans="1:12">
      <c r="A734" s="99"/>
      <c r="B734" s="285" t="s">
        <v>41</v>
      </c>
      <c r="C734" s="285"/>
      <c r="D734" s="285"/>
      <c r="E734" s="285"/>
      <c r="F734" s="285"/>
      <c r="G734" s="285"/>
      <c r="H734" s="285"/>
      <c r="I734" s="285"/>
      <c r="J734" s="285"/>
      <c r="K734" s="59">
        <f>SUM(K733:K733)</f>
        <v>310.5</v>
      </c>
      <c r="L734" s="110"/>
    </row>
    <row r="735" spans="1:12" ht="15" customHeight="1">
      <c r="A735" s="99"/>
      <c r="B735" s="105"/>
      <c r="C735" s="105"/>
      <c r="D735" s="105"/>
      <c r="E735" s="105"/>
      <c r="F735" s="105"/>
      <c r="G735" s="105"/>
      <c r="H735" s="105"/>
      <c r="I735" s="105"/>
      <c r="J735" s="105"/>
      <c r="K735" s="105"/>
      <c r="L735" s="110"/>
    </row>
    <row r="736" spans="1:12" ht="30.75" customHeight="1">
      <c r="A736" s="93" t="s">
        <v>456</v>
      </c>
      <c r="B736" s="289" t="str">
        <f>'ORÇAMENTO CENTRO FORM PROF'!D126</f>
        <v>FORRO EM DRYWALL, PARA AMBIENTES RESIDENCIAIS, INCLUSIVE ESTRUTURA DE FIXAÇÃO. AF_05/2017_P</v>
      </c>
      <c r="C736" s="289"/>
      <c r="D736" s="289"/>
      <c r="E736" s="289"/>
      <c r="F736" s="289"/>
      <c r="G736" s="289"/>
      <c r="H736" s="289"/>
      <c r="I736" s="289"/>
      <c r="J736" s="289"/>
      <c r="K736" s="108" t="s">
        <v>18</v>
      </c>
      <c r="L736" s="110"/>
    </row>
    <row r="737" spans="1:12">
      <c r="A737" s="93"/>
      <c r="B737" s="283" t="s">
        <v>13</v>
      </c>
      <c r="C737" s="283"/>
      <c r="D737" s="283"/>
      <c r="E737" s="56" t="s">
        <v>3</v>
      </c>
      <c r="F737" s="56" t="s">
        <v>202</v>
      </c>
      <c r="G737" s="56" t="s">
        <v>38</v>
      </c>
      <c r="H737" s="91" t="s">
        <v>203</v>
      </c>
      <c r="I737" s="91"/>
      <c r="J737" s="91" t="s">
        <v>40</v>
      </c>
      <c r="K737" s="57" t="s">
        <v>16</v>
      </c>
      <c r="L737" s="110"/>
    </row>
    <row r="738" spans="1:12" ht="15" customHeight="1">
      <c r="A738" s="99"/>
      <c r="B738" s="284" t="s">
        <v>761</v>
      </c>
      <c r="C738" s="284"/>
      <c r="D738" s="284"/>
      <c r="E738" s="58">
        <v>200</v>
      </c>
      <c r="F738" s="58"/>
      <c r="G738" s="58"/>
      <c r="H738" s="58"/>
      <c r="I738" s="58"/>
      <c r="J738" s="58"/>
      <c r="K738" s="59">
        <f>E738</f>
        <v>200</v>
      </c>
      <c r="L738" s="110"/>
    </row>
    <row r="739" spans="1:12" ht="15" customHeight="1">
      <c r="A739" s="99"/>
      <c r="B739" s="285" t="s">
        <v>41</v>
      </c>
      <c r="C739" s="285"/>
      <c r="D739" s="285"/>
      <c r="E739" s="285"/>
      <c r="F739" s="285"/>
      <c r="G739" s="285"/>
      <c r="H739" s="285"/>
      <c r="I739" s="285"/>
      <c r="J739" s="285"/>
      <c r="K739" s="59">
        <f>SUM(K738:K738)</f>
        <v>200</v>
      </c>
      <c r="L739" s="110"/>
    </row>
    <row r="740" spans="1:12" ht="15" customHeight="1">
      <c r="A740" s="99"/>
      <c r="B740" s="61"/>
      <c r="C740" s="61"/>
      <c r="D740" s="61"/>
      <c r="E740" s="61"/>
      <c r="F740" s="61"/>
      <c r="G740" s="61"/>
      <c r="H740" s="61"/>
      <c r="I740" s="61"/>
      <c r="J740" s="61"/>
      <c r="K740" s="106"/>
      <c r="L740" s="110"/>
    </row>
    <row r="741" spans="1:12" ht="36.75" customHeight="1">
      <c r="A741" s="93" t="s">
        <v>733</v>
      </c>
      <c r="B741" s="289" t="str">
        <f>'ORÇAMENTO CENTRO FORM PROF'!D127</f>
        <v>ISOLAMENTO ACÚSTICO C/ PAINEL EM LÃ DE VIDRO E = 50MM (ISOVER-SANTA MARINA REF PSI - 30/50MM OU SIMILAR)  - FORNECIMENTO E INSTALAÇÃO</v>
      </c>
      <c r="C741" s="289"/>
      <c r="D741" s="289"/>
      <c r="E741" s="289"/>
      <c r="F741" s="289"/>
      <c r="G741" s="289"/>
      <c r="H741" s="289"/>
      <c r="I741" s="289"/>
      <c r="J741" s="289"/>
      <c r="K741" s="108" t="s">
        <v>18</v>
      </c>
      <c r="L741" s="110"/>
    </row>
    <row r="742" spans="1:12" ht="15" customHeight="1">
      <c r="A742" s="93"/>
      <c r="B742" s="283" t="s">
        <v>13</v>
      </c>
      <c r="C742" s="283"/>
      <c r="D742" s="283"/>
      <c r="E742" s="56" t="s">
        <v>3</v>
      </c>
      <c r="F742" s="56" t="s">
        <v>202</v>
      </c>
      <c r="G742" s="56" t="s">
        <v>38</v>
      </c>
      <c r="H742" s="91" t="s">
        <v>203</v>
      </c>
      <c r="I742" s="91"/>
      <c r="J742" s="91" t="s">
        <v>40</v>
      </c>
      <c r="K742" s="57" t="s">
        <v>16</v>
      </c>
      <c r="L742" s="110"/>
    </row>
    <row r="743" spans="1:12" ht="15" customHeight="1">
      <c r="A743" s="99"/>
      <c r="B743" s="284" t="s">
        <v>761</v>
      </c>
      <c r="C743" s="284"/>
      <c r="D743" s="284"/>
      <c r="E743" s="58">
        <v>450</v>
      </c>
      <c r="F743" s="58"/>
      <c r="G743" s="58"/>
      <c r="H743" s="58"/>
      <c r="I743" s="58"/>
      <c r="J743" s="58"/>
      <c r="K743" s="59">
        <f>E743</f>
        <v>450</v>
      </c>
      <c r="L743" s="110"/>
    </row>
    <row r="744" spans="1:12" ht="15" customHeight="1">
      <c r="A744" s="99"/>
      <c r="B744" s="285" t="s">
        <v>41</v>
      </c>
      <c r="C744" s="285"/>
      <c r="D744" s="285"/>
      <c r="E744" s="285"/>
      <c r="F744" s="285"/>
      <c r="G744" s="285"/>
      <c r="H744" s="285"/>
      <c r="I744" s="285"/>
      <c r="J744" s="285"/>
      <c r="K744" s="59">
        <f>SUM(K743:K743)</f>
        <v>450</v>
      </c>
      <c r="L744" s="110"/>
    </row>
    <row r="745" spans="1:12" ht="15" customHeight="1">
      <c r="A745" s="99"/>
      <c r="B745" s="61"/>
      <c r="C745" s="61"/>
      <c r="D745" s="61"/>
      <c r="E745" s="61"/>
      <c r="F745" s="61"/>
      <c r="G745" s="61"/>
      <c r="H745" s="61"/>
      <c r="I745" s="61"/>
      <c r="J745" s="61"/>
      <c r="K745" s="106"/>
      <c r="L745" s="110"/>
    </row>
    <row r="746" spans="1:12" ht="39.75" customHeight="1">
      <c r="A746" s="93" t="s">
        <v>734</v>
      </c>
      <c r="B746" s="289" t="str">
        <f>'ORÇAMENTO CENTRO FORM PROF'!D128</f>
        <v>CHAPA PERFURADA BORDA RETA CLEANEO -
COM PERFURAÇÃO CIRCULAR
ALEATÓRIA. DIMENSÕES - 1,20Mm x 2,00m - FORNECIMENTO E INSTALAÇÃO</v>
      </c>
      <c r="C746" s="289"/>
      <c r="D746" s="289"/>
      <c r="E746" s="289"/>
      <c r="F746" s="289"/>
      <c r="G746" s="289"/>
      <c r="H746" s="289"/>
      <c r="I746" s="289"/>
      <c r="J746" s="289"/>
      <c r="K746" s="108" t="s">
        <v>18</v>
      </c>
      <c r="L746" s="110"/>
    </row>
    <row r="747" spans="1:12" ht="15" customHeight="1">
      <c r="A747" s="93"/>
      <c r="B747" s="283" t="s">
        <v>13</v>
      </c>
      <c r="C747" s="283"/>
      <c r="D747" s="283"/>
      <c r="E747" s="56" t="s">
        <v>3</v>
      </c>
      <c r="F747" s="56" t="s">
        <v>202</v>
      </c>
      <c r="G747" s="56" t="s">
        <v>38</v>
      </c>
      <c r="H747" s="91" t="s">
        <v>203</v>
      </c>
      <c r="I747" s="91"/>
      <c r="J747" s="91" t="s">
        <v>40</v>
      </c>
      <c r="K747" s="57" t="s">
        <v>16</v>
      </c>
      <c r="L747" s="110"/>
    </row>
    <row r="748" spans="1:12" ht="15" customHeight="1">
      <c r="A748" s="99"/>
      <c r="B748" s="284" t="s">
        <v>761</v>
      </c>
      <c r="C748" s="284"/>
      <c r="D748" s="284"/>
      <c r="E748" s="58">
        <v>20</v>
      </c>
      <c r="F748" s="58"/>
      <c r="G748" s="58"/>
      <c r="H748" s="58"/>
      <c r="I748" s="58"/>
      <c r="J748" s="58"/>
      <c r="K748" s="59">
        <f>E748</f>
        <v>20</v>
      </c>
      <c r="L748" s="110"/>
    </row>
    <row r="749" spans="1:12" ht="15" customHeight="1">
      <c r="A749" s="99"/>
      <c r="B749" s="285" t="s">
        <v>41</v>
      </c>
      <c r="C749" s="285"/>
      <c r="D749" s="285"/>
      <c r="E749" s="285"/>
      <c r="F749" s="285"/>
      <c r="G749" s="285"/>
      <c r="H749" s="285"/>
      <c r="I749" s="285"/>
      <c r="J749" s="285"/>
      <c r="K749" s="59">
        <f>SUM(K748:K748)</f>
        <v>20</v>
      </c>
      <c r="L749" s="110"/>
    </row>
    <row r="750" spans="1:12" ht="15" customHeight="1">
      <c r="A750" s="110"/>
      <c r="B750" s="110"/>
      <c r="C750" s="110"/>
      <c r="D750" s="110"/>
      <c r="E750" s="110"/>
      <c r="F750" s="110"/>
      <c r="G750" s="110"/>
      <c r="H750" s="110"/>
      <c r="I750" s="110"/>
      <c r="J750" s="110"/>
      <c r="K750" s="110"/>
      <c r="L750" s="110"/>
    </row>
    <row r="751" spans="1:12" ht="15" customHeight="1">
      <c r="A751" s="99">
        <v>15</v>
      </c>
      <c r="B751" s="296" t="str">
        <f>'ORÇAMENTO CENTRO FORM PROF'!D129</f>
        <v>CLIMATIZAÇÃO E EXAUSTÃO</v>
      </c>
      <c r="C751" s="296"/>
      <c r="D751" s="296"/>
      <c r="E751" s="296"/>
      <c r="F751" s="296"/>
      <c r="G751" s="296"/>
      <c r="H751" s="296"/>
      <c r="I751" s="296"/>
      <c r="J751" s="296"/>
      <c r="K751" s="296"/>
      <c r="L751" s="110"/>
    </row>
    <row r="752" spans="1:12" ht="36.75" customHeight="1">
      <c r="A752" s="93" t="s">
        <v>230</v>
      </c>
      <c r="B752" s="289" t="str">
        <f>'ORÇAMENTO CENTRO FORM PROF'!D130</f>
        <v>PONTO DE TOMADA 3P PARA AR CONDICIONADO ATÉ 3000 VA, COM ELETRODUTO DE PVC RÍGIDO EMBUTIDO Ø 3/4", INCLUINDO CONJUNTO ASTOP/30A-220V, INCLUSIVE ATERRAMENTO</v>
      </c>
      <c r="C752" s="289"/>
      <c r="D752" s="289"/>
      <c r="E752" s="289"/>
      <c r="F752" s="289"/>
      <c r="G752" s="289"/>
      <c r="H752" s="289"/>
      <c r="I752" s="289"/>
      <c r="J752" s="289"/>
      <c r="K752" s="108" t="s">
        <v>14</v>
      </c>
      <c r="L752" s="110"/>
    </row>
    <row r="753" spans="1:12" ht="15" customHeight="1">
      <c r="A753" s="93"/>
      <c r="B753" s="283" t="s">
        <v>13</v>
      </c>
      <c r="C753" s="283"/>
      <c r="D753" s="283"/>
      <c r="E753" s="56" t="s">
        <v>3</v>
      </c>
      <c r="F753" s="56" t="s">
        <v>202</v>
      </c>
      <c r="G753" s="56" t="s">
        <v>38</v>
      </c>
      <c r="H753" s="91" t="s">
        <v>203</v>
      </c>
      <c r="I753" s="91"/>
      <c r="J753" s="91" t="s">
        <v>40</v>
      </c>
      <c r="K753" s="57" t="s">
        <v>16</v>
      </c>
      <c r="L753" s="110"/>
    </row>
    <row r="754" spans="1:12" ht="15" customHeight="1">
      <c r="A754" s="99"/>
      <c r="B754" s="284" t="s">
        <v>541</v>
      </c>
      <c r="C754" s="284"/>
      <c r="D754" s="284"/>
      <c r="E754" s="58">
        <v>6</v>
      </c>
      <c r="F754" s="58"/>
      <c r="G754" s="58"/>
      <c r="H754" s="58"/>
      <c r="I754" s="58"/>
      <c r="J754" s="58"/>
      <c r="K754" s="59">
        <f>E754</f>
        <v>6</v>
      </c>
      <c r="L754" s="110"/>
    </row>
    <row r="755" spans="1:12" ht="15" customHeight="1">
      <c r="A755" s="99"/>
      <c r="B755" s="284" t="s">
        <v>633</v>
      </c>
      <c r="C755" s="284"/>
      <c r="D755" s="284"/>
      <c r="E755" s="58">
        <v>1</v>
      </c>
      <c r="F755" s="58"/>
      <c r="G755" s="58"/>
      <c r="H755" s="58"/>
      <c r="I755" s="58"/>
      <c r="J755" s="58"/>
      <c r="K755" s="59">
        <f t="shared" ref="K755:K759" si="27">E755</f>
        <v>1</v>
      </c>
      <c r="L755" s="110"/>
    </row>
    <row r="756" spans="1:12" ht="15" customHeight="1">
      <c r="A756" s="99"/>
      <c r="B756" s="284" t="s">
        <v>594</v>
      </c>
      <c r="C756" s="284"/>
      <c r="D756" s="284"/>
      <c r="E756" s="58">
        <v>1</v>
      </c>
      <c r="F756" s="58"/>
      <c r="G756" s="58"/>
      <c r="H756" s="58"/>
      <c r="I756" s="58"/>
      <c r="J756" s="58"/>
      <c r="K756" s="59">
        <f t="shared" si="27"/>
        <v>1</v>
      </c>
      <c r="L756" s="110"/>
    </row>
    <row r="757" spans="1:12">
      <c r="A757" s="99"/>
      <c r="B757" s="284" t="s">
        <v>579</v>
      </c>
      <c r="C757" s="284"/>
      <c r="D757" s="284"/>
      <c r="E757" s="58">
        <v>1</v>
      </c>
      <c r="F757" s="58"/>
      <c r="G757" s="58"/>
      <c r="H757" s="58"/>
      <c r="I757" s="58"/>
      <c r="J757" s="58"/>
      <c r="K757" s="59">
        <v>1</v>
      </c>
      <c r="L757" s="110"/>
    </row>
    <row r="758" spans="1:12" ht="15" customHeight="1">
      <c r="A758" s="99"/>
      <c r="B758" s="284" t="s">
        <v>600</v>
      </c>
      <c r="C758" s="284"/>
      <c r="D758" s="284"/>
      <c r="E758" s="58">
        <v>1</v>
      </c>
      <c r="F758" s="58"/>
      <c r="G758" s="58"/>
      <c r="H758" s="58"/>
      <c r="I758" s="58"/>
      <c r="J758" s="58"/>
      <c r="K758" s="59">
        <v>1</v>
      </c>
      <c r="L758" s="110"/>
    </row>
    <row r="759" spans="1:12">
      <c r="A759" s="99"/>
      <c r="B759" s="284" t="s">
        <v>634</v>
      </c>
      <c r="C759" s="284"/>
      <c r="D759" s="284"/>
      <c r="E759" s="58">
        <v>1</v>
      </c>
      <c r="F759" s="58"/>
      <c r="G759" s="58"/>
      <c r="H759" s="58"/>
      <c r="I759" s="58"/>
      <c r="J759" s="58"/>
      <c r="K759" s="59">
        <f t="shared" si="27"/>
        <v>1</v>
      </c>
      <c r="L759" s="110"/>
    </row>
    <row r="760" spans="1:12">
      <c r="A760" s="99"/>
      <c r="B760" s="285" t="s">
        <v>41</v>
      </c>
      <c r="C760" s="285"/>
      <c r="D760" s="285"/>
      <c r="E760" s="285"/>
      <c r="F760" s="285"/>
      <c r="G760" s="285"/>
      <c r="H760" s="285"/>
      <c r="I760" s="285"/>
      <c r="J760" s="285"/>
      <c r="K760" s="59">
        <f>SUM(K754:K759)</f>
        <v>11</v>
      </c>
      <c r="L760" s="110"/>
    </row>
    <row r="761" spans="1:12" ht="24" customHeight="1">
      <c r="A761" s="110"/>
      <c r="B761" s="110"/>
      <c r="C761" s="110"/>
      <c r="D761" s="110"/>
      <c r="E761" s="110"/>
      <c r="F761" s="110"/>
      <c r="G761" s="110"/>
      <c r="H761" s="110"/>
      <c r="I761" s="110"/>
      <c r="J761" s="110"/>
      <c r="K761" s="110"/>
      <c r="L761" s="110"/>
    </row>
    <row r="762" spans="1:12" ht="36" customHeight="1">
      <c r="A762" s="93" t="s">
        <v>517</v>
      </c>
      <c r="B762" s="289" t="str">
        <f>'ORÇAMENTO CENTRO FORM PROF'!D131</f>
        <v>AR CONDICIONADO SPLIT INVERTER, HI-WALL (PAREDE), 12000 BTU/H, CICLO FRIO - FORNECIMENTO E INSTALAÇÃO. AF_11/2021_P</v>
      </c>
      <c r="C762" s="289"/>
      <c r="D762" s="289"/>
      <c r="E762" s="289"/>
      <c r="F762" s="289"/>
      <c r="G762" s="289"/>
      <c r="H762" s="289"/>
      <c r="I762" s="289"/>
      <c r="J762" s="289"/>
      <c r="K762" s="108" t="s">
        <v>14</v>
      </c>
      <c r="L762" s="110"/>
    </row>
    <row r="763" spans="1:12">
      <c r="A763" s="93"/>
      <c r="B763" s="283" t="s">
        <v>13</v>
      </c>
      <c r="C763" s="283"/>
      <c r="D763" s="283"/>
      <c r="E763" s="56" t="s">
        <v>3</v>
      </c>
      <c r="F763" s="56" t="s">
        <v>202</v>
      </c>
      <c r="G763" s="56" t="s">
        <v>38</v>
      </c>
      <c r="H763" s="91" t="s">
        <v>203</v>
      </c>
      <c r="I763" s="91"/>
      <c r="J763" s="91" t="s">
        <v>40</v>
      </c>
      <c r="K763" s="57" t="s">
        <v>16</v>
      </c>
      <c r="L763" s="110"/>
    </row>
    <row r="764" spans="1:12">
      <c r="A764" s="99"/>
      <c r="B764" s="284" t="s">
        <v>633</v>
      </c>
      <c r="C764" s="284"/>
      <c r="D764" s="284"/>
      <c r="E764" s="58">
        <v>1</v>
      </c>
      <c r="F764" s="58"/>
      <c r="G764" s="58"/>
      <c r="H764" s="58"/>
      <c r="I764" s="58"/>
      <c r="J764" s="58"/>
      <c r="K764" s="59">
        <f>E764</f>
        <v>1</v>
      </c>
      <c r="L764" s="110"/>
    </row>
    <row r="765" spans="1:12" ht="25.5" customHeight="1">
      <c r="A765" s="99"/>
      <c r="B765" s="284" t="s">
        <v>594</v>
      </c>
      <c r="C765" s="284"/>
      <c r="D765" s="284"/>
      <c r="E765" s="58">
        <v>1</v>
      </c>
      <c r="F765" s="58"/>
      <c r="G765" s="58"/>
      <c r="H765" s="58"/>
      <c r="I765" s="58"/>
      <c r="J765" s="58"/>
      <c r="K765" s="59">
        <f t="shared" ref="K765" si="28">E765</f>
        <v>1</v>
      </c>
      <c r="L765" s="110"/>
    </row>
    <row r="766" spans="1:12">
      <c r="A766" s="99"/>
      <c r="B766" s="285" t="s">
        <v>41</v>
      </c>
      <c r="C766" s="285"/>
      <c r="D766" s="285"/>
      <c r="E766" s="285"/>
      <c r="F766" s="285"/>
      <c r="G766" s="285"/>
      <c r="H766" s="285"/>
      <c r="I766" s="285"/>
      <c r="J766" s="285"/>
      <c r="K766" s="59">
        <f>SUM(K764:K765)</f>
        <v>2</v>
      </c>
      <c r="L766" s="110"/>
    </row>
    <row r="767" spans="1:12">
      <c r="L767" s="110"/>
    </row>
    <row r="768" spans="1:12" ht="39" customHeight="1">
      <c r="A768" s="93" t="s">
        <v>518</v>
      </c>
      <c r="B768" s="289" t="str">
        <f>'ORÇAMENTO CENTRO FORM PROF'!D132</f>
        <v>AR CONDICIONADO SPLIT INVERTER, PISO TETO, 48000 BTU/H, CICLO FRIO - FORNECIMENTO E INSTALAÇÃO. AF_11/2021_P</v>
      </c>
      <c r="C768" s="289"/>
      <c r="D768" s="289"/>
      <c r="E768" s="289"/>
      <c r="F768" s="289"/>
      <c r="G768" s="289"/>
      <c r="H768" s="289"/>
      <c r="I768" s="289"/>
      <c r="J768" s="289"/>
      <c r="K768" s="108" t="s">
        <v>14</v>
      </c>
      <c r="L768" s="110"/>
    </row>
    <row r="769" spans="1:12" ht="28.5" customHeight="1">
      <c r="A769" s="93"/>
      <c r="B769" s="283" t="s">
        <v>13</v>
      </c>
      <c r="C769" s="283"/>
      <c r="D769" s="283"/>
      <c r="E769" s="56" t="s">
        <v>3</v>
      </c>
      <c r="F769" s="56" t="s">
        <v>202</v>
      </c>
      <c r="G769" s="56" t="s">
        <v>38</v>
      </c>
      <c r="H769" s="91" t="s">
        <v>203</v>
      </c>
      <c r="I769" s="91"/>
      <c r="J769" s="91" t="s">
        <v>40</v>
      </c>
      <c r="K769" s="57" t="s">
        <v>16</v>
      </c>
      <c r="L769" s="110"/>
    </row>
    <row r="770" spans="1:12">
      <c r="A770" s="99"/>
      <c r="B770" s="284" t="s">
        <v>541</v>
      </c>
      <c r="C770" s="284"/>
      <c r="D770" s="284"/>
      <c r="E770" s="58">
        <v>3</v>
      </c>
      <c r="F770" s="58"/>
      <c r="G770" s="58"/>
      <c r="H770" s="58"/>
      <c r="I770" s="58"/>
      <c r="J770" s="58"/>
      <c r="K770" s="59">
        <f>E770</f>
        <v>3</v>
      </c>
      <c r="L770" s="110"/>
    </row>
    <row r="771" spans="1:12" ht="16.5" customHeight="1">
      <c r="A771" s="99"/>
      <c r="B771" s="285" t="s">
        <v>41</v>
      </c>
      <c r="C771" s="285"/>
      <c r="D771" s="285"/>
      <c r="E771" s="285"/>
      <c r="F771" s="285"/>
      <c r="G771" s="285"/>
      <c r="H771" s="285"/>
      <c r="I771" s="285"/>
      <c r="J771" s="285"/>
      <c r="K771" s="59">
        <f>SUM(K770:K770)</f>
        <v>3</v>
      </c>
      <c r="L771" s="110"/>
    </row>
    <row r="772" spans="1:12" ht="16.5" customHeight="1">
      <c r="A772" s="99"/>
      <c r="B772" s="61"/>
      <c r="C772" s="61"/>
      <c r="D772" s="61"/>
      <c r="E772" s="61"/>
      <c r="F772" s="61"/>
      <c r="G772" s="61"/>
      <c r="H772" s="61"/>
      <c r="I772" s="61"/>
      <c r="J772" s="61"/>
      <c r="K772" s="106"/>
      <c r="L772" s="110"/>
    </row>
    <row r="773" spans="1:12" ht="28.5" customHeight="1">
      <c r="A773" s="93" t="s">
        <v>714</v>
      </c>
      <c r="B773" s="289" t="str">
        <f>'ORÇAMENTO CENTRO FORM PROF'!D133</f>
        <v>AR CONDICIONADO SPLIT INVERTER, HI-WALL (PAREDE), 24000 BTU/H, CICLO FRIO - FORNECIMENTO E INSTALAÇÃO. AF_11/2021_P</v>
      </c>
      <c r="C773" s="289"/>
      <c r="D773" s="289"/>
      <c r="E773" s="289"/>
      <c r="F773" s="289"/>
      <c r="G773" s="289"/>
      <c r="H773" s="289"/>
      <c r="I773" s="289"/>
      <c r="J773" s="289"/>
      <c r="K773" s="108" t="s">
        <v>14</v>
      </c>
      <c r="L773" s="110"/>
    </row>
    <row r="774" spans="1:12" ht="16.5" customHeight="1">
      <c r="A774" s="93"/>
      <c r="B774" s="283" t="s">
        <v>13</v>
      </c>
      <c r="C774" s="283"/>
      <c r="D774" s="283"/>
      <c r="E774" s="56" t="s">
        <v>3</v>
      </c>
      <c r="F774" s="56" t="s">
        <v>202</v>
      </c>
      <c r="G774" s="56" t="s">
        <v>38</v>
      </c>
      <c r="H774" s="91" t="s">
        <v>203</v>
      </c>
      <c r="I774" s="91"/>
      <c r="J774" s="91" t="s">
        <v>40</v>
      </c>
      <c r="K774" s="57" t="s">
        <v>16</v>
      </c>
      <c r="L774" s="110"/>
    </row>
    <row r="775" spans="1:12" ht="16.5" customHeight="1">
      <c r="A775" s="99"/>
      <c r="B775" s="284" t="s">
        <v>579</v>
      </c>
      <c r="C775" s="284"/>
      <c r="D775" s="284"/>
      <c r="E775" s="58">
        <v>2</v>
      </c>
      <c r="F775" s="58"/>
      <c r="G775" s="58"/>
      <c r="H775" s="58"/>
      <c r="I775" s="58"/>
      <c r="J775" s="58"/>
      <c r="K775" s="59">
        <f>E775</f>
        <v>2</v>
      </c>
      <c r="L775" s="110"/>
    </row>
    <row r="776" spans="1:12" ht="16.5" customHeight="1">
      <c r="A776" s="99"/>
      <c r="B776" s="284" t="s">
        <v>600</v>
      </c>
      <c r="C776" s="284"/>
      <c r="D776" s="284"/>
      <c r="E776" s="58">
        <v>2</v>
      </c>
      <c r="F776" s="58"/>
      <c r="G776" s="58"/>
      <c r="H776" s="58"/>
      <c r="I776" s="58"/>
      <c r="J776" s="58"/>
      <c r="K776" s="59">
        <f>E776</f>
        <v>2</v>
      </c>
      <c r="L776" s="110"/>
    </row>
    <row r="777" spans="1:12" ht="16.5" customHeight="1">
      <c r="A777" s="99"/>
      <c r="B777" s="284" t="s">
        <v>634</v>
      </c>
      <c r="C777" s="284"/>
      <c r="D777" s="284"/>
      <c r="E777" s="58">
        <v>2</v>
      </c>
      <c r="F777" s="58"/>
      <c r="G777" s="58"/>
      <c r="H777" s="58"/>
      <c r="I777" s="58"/>
      <c r="J777" s="58"/>
      <c r="K777" s="59">
        <f>E777</f>
        <v>2</v>
      </c>
      <c r="L777" s="110"/>
    </row>
    <row r="778" spans="1:12" ht="16.5" customHeight="1">
      <c r="A778" s="99"/>
      <c r="B778" s="285" t="s">
        <v>41</v>
      </c>
      <c r="C778" s="285"/>
      <c r="D778" s="285"/>
      <c r="E778" s="285"/>
      <c r="F778" s="285"/>
      <c r="G778" s="285"/>
      <c r="H778" s="285"/>
      <c r="I778" s="285"/>
      <c r="J778" s="285"/>
      <c r="K778" s="59">
        <f>SUM(K775:K777)</f>
        <v>6</v>
      </c>
      <c r="L778" s="110"/>
    </row>
    <row r="779" spans="1:12" ht="16.5" customHeight="1">
      <c r="A779" s="99"/>
      <c r="B779" s="61"/>
      <c r="C779" s="61"/>
      <c r="D779" s="61"/>
      <c r="E779" s="61"/>
      <c r="F779" s="61"/>
      <c r="G779" s="61"/>
      <c r="H779" s="61"/>
      <c r="I779" s="61"/>
      <c r="J779" s="61"/>
      <c r="K779" s="106"/>
      <c r="L779" s="110"/>
    </row>
    <row r="780" spans="1:12">
      <c r="A780" s="99">
        <v>16</v>
      </c>
      <c r="B780" s="296" t="str">
        <f>'ORÇAMENTO CENTRO FORM PROF'!D134</f>
        <v>DIVERSOS</v>
      </c>
      <c r="C780" s="296"/>
      <c r="D780" s="296"/>
      <c r="E780" s="296"/>
      <c r="F780" s="296"/>
      <c r="G780" s="296"/>
      <c r="H780" s="296"/>
      <c r="I780" s="296"/>
      <c r="J780" s="296"/>
      <c r="K780" s="296"/>
      <c r="L780" s="110"/>
    </row>
    <row r="781" spans="1:12" ht="12.75" customHeight="1">
      <c r="A781" s="93" t="s">
        <v>451</v>
      </c>
      <c r="B781" s="289" t="str">
        <f>'ORÇAMENTO CENTRO FORM PROF'!D135</f>
        <v>LIXEIRA EM AÇO INOX COM PEDAL, MAXROLL, REF 42761, OU SIMILAR CAPCIDADE 5 L</v>
      </c>
      <c r="C781" s="289"/>
      <c r="D781" s="289"/>
      <c r="E781" s="289"/>
      <c r="F781" s="289"/>
      <c r="G781" s="289"/>
      <c r="H781" s="289"/>
      <c r="I781" s="289"/>
      <c r="J781" s="289"/>
      <c r="K781" s="108" t="s">
        <v>14</v>
      </c>
    </row>
    <row r="782" spans="1:12" ht="14.25" customHeight="1">
      <c r="A782" s="93"/>
      <c r="B782" s="283" t="s">
        <v>13</v>
      </c>
      <c r="C782" s="283"/>
      <c r="D782" s="283"/>
      <c r="E782" s="56" t="s">
        <v>3</v>
      </c>
      <c r="F782" s="56" t="s">
        <v>202</v>
      </c>
      <c r="G782" s="56" t="s">
        <v>38</v>
      </c>
      <c r="H782" s="91" t="s">
        <v>203</v>
      </c>
      <c r="I782" s="91"/>
      <c r="J782" s="91" t="s">
        <v>40</v>
      </c>
      <c r="K782" s="57" t="s">
        <v>16</v>
      </c>
    </row>
    <row r="783" spans="1:12" ht="14.25" customHeight="1">
      <c r="A783" s="99"/>
      <c r="B783" s="284" t="s">
        <v>630</v>
      </c>
      <c r="C783" s="284"/>
      <c r="D783" s="284"/>
      <c r="E783" s="58">
        <v>10</v>
      </c>
      <c r="F783" s="58"/>
      <c r="G783" s="58"/>
      <c r="H783" s="58"/>
      <c r="I783" s="58"/>
      <c r="J783" s="58"/>
      <c r="K783" s="59">
        <f>E783</f>
        <v>10</v>
      </c>
    </row>
    <row r="784" spans="1:12">
      <c r="A784" s="99"/>
      <c r="B784" s="285" t="s">
        <v>41</v>
      </c>
      <c r="C784" s="285"/>
      <c r="D784" s="285"/>
      <c r="E784" s="285"/>
      <c r="F784" s="285"/>
      <c r="G784" s="285"/>
      <c r="H784" s="285"/>
      <c r="I784" s="285"/>
      <c r="J784" s="285"/>
      <c r="K784" s="59">
        <f>SUM(K783:K783)</f>
        <v>10</v>
      </c>
    </row>
    <row r="785" spans="1:11">
      <c r="A785" s="99"/>
      <c r="B785" s="61"/>
      <c r="C785" s="61"/>
      <c r="D785" s="61"/>
      <c r="E785" s="61"/>
      <c r="F785" s="61"/>
      <c r="G785" s="61"/>
      <c r="H785" s="61"/>
      <c r="I785" s="61"/>
      <c r="J785" s="61"/>
      <c r="K785" s="106"/>
    </row>
    <row r="786" spans="1:11">
      <c r="A786" s="93" t="s">
        <v>565</v>
      </c>
      <c r="B786" s="289" t="str">
        <f>'ORÇAMENTO CENTRO FORM PROF'!D136</f>
        <v>PLACA DE INAUGURACAO METALICA, *40* CM X *60* CM - FORNECIMENTO E INSTALAÇÃO</v>
      </c>
      <c r="C786" s="289"/>
      <c r="D786" s="289"/>
      <c r="E786" s="289"/>
      <c r="F786" s="289"/>
      <c r="G786" s="289"/>
      <c r="H786" s="289"/>
      <c r="I786" s="289"/>
      <c r="J786" s="289"/>
      <c r="K786" s="108" t="s">
        <v>14</v>
      </c>
    </row>
    <row r="787" spans="1:11">
      <c r="A787" s="93"/>
      <c r="B787" s="283" t="s">
        <v>13</v>
      </c>
      <c r="C787" s="283"/>
      <c r="D787" s="283"/>
      <c r="E787" s="56" t="s">
        <v>3</v>
      </c>
      <c r="F787" s="56" t="s">
        <v>202</v>
      </c>
      <c r="G787" s="56" t="s">
        <v>38</v>
      </c>
      <c r="H787" s="91" t="s">
        <v>203</v>
      </c>
      <c r="I787" s="91"/>
      <c r="J787" s="91" t="s">
        <v>40</v>
      </c>
      <c r="K787" s="57" t="s">
        <v>16</v>
      </c>
    </row>
    <row r="788" spans="1:11">
      <c r="A788" s="99"/>
      <c r="B788" s="284" t="s">
        <v>650</v>
      </c>
      <c r="C788" s="284"/>
      <c r="D788" s="284"/>
      <c r="E788" s="58">
        <v>1</v>
      </c>
      <c r="F788" s="58"/>
      <c r="G788" s="58"/>
      <c r="H788" s="58"/>
      <c r="I788" s="58"/>
      <c r="J788" s="58"/>
      <c r="K788" s="59">
        <f>E788</f>
        <v>1</v>
      </c>
    </row>
    <row r="789" spans="1:11">
      <c r="A789" s="99"/>
      <c r="B789" s="285" t="s">
        <v>41</v>
      </c>
      <c r="C789" s="285"/>
      <c r="D789" s="285"/>
      <c r="E789" s="285"/>
      <c r="F789" s="285"/>
      <c r="G789" s="285"/>
      <c r="H789" s="285"/>
      <c r="I789" s="285"/>
      <c r="J789" s="285"/>
      <c r="K789" s="59">
        <f>SUM(K788:K788)</f>
        <v>1</v>
      </c>
    </row>
    <row r="790" spans="1:11">
      <c r="A790" s="99"/>
      <c r="B790" s="61"/>
      <c r="C790" s="61"/>
      <c r="D790" s="61"/>
      <c r="E790" s="61"/>
      <c r="F790" s="61"/>
      <c r="G790" s="61"/>
      <c r="H790" s="61"/>
      <c r="I790" s="61"/>
      <c r="J790" s="61"/>
      <c r="K790" s="106"/>
    </row>
    <row r="791" spans="1:11">
      <c r="A791" s="93" t="s">
        <v>808</v>
      </c>
      <c r="B791" s="289" t="str">
        <f>'ORÇAMENTO CENTRO FORM PROF'!D137</f>
        <v>SUPORTE PARA PROJETOR - FORNECIMENTO E INSTALAÇÃO</v>
      </c>
      <c r="C791" s="289"/>
      <c r="D791" s="289"/>
      <c r="E791" s="289"/>
      <c r="F791" s="289"/>
      <c r="G791" s="289"/>
      <c r="H791" s="289"/>
      <c r="I791" s="289"/>
      <c r="J791" s="289"/>
      <c r="K791" s="108" t="s">
        <v>14</v>
      </c>
    </row>
    <row r="792" spans="1:11">
      <c r="A792" s="93"/>
      <c r="B792" s="283" t="s">
        <v>13</v>
      </c>
      <c r="C792" s="283"/>
      <c r="D792" s="283"/>
      <c r="E792" s="56" t="s">
        <v>3</v>
      </c>
      <c r="F792" s="56" t="s">
        <v>202</v>
      </c>
      <c r="G792" s="56" t="s">
        <v>38</v>
      </c>
      <c r="H792" s="91" t="s">
        <v>203</v>
      </c>
      <c r="I792" s="91"/>
      <c r="J792" s="91" t="s">
        <v>40</v>
      </c>
      <c r="K792" s="57" t="s">
        <v>16</v>
      </c>
    </row>
    <row r="793" spans="1:11">
      <c r="A793" s="99"/>
      <c r="B793" s="284" t="s">
        <v>809</v>
      </c>
      <c r="C793" s="284"/>
      <c r="D793" s="284"/>
      <c r="E793" s="58">
        <v>1</v>
      </c>
      <c r="F793" s="58"/>
      <c r="G793" s="58"/>
      <c r="H793" s="58"/>
      <c r="I793" s="58"/>
      <c r="J793" s="58"/>
      <c r="K793" s="59">
        <f>E793</f>
        <v>1</v>
      </c>
    </row>
    <row r="794" spans="1:11">
      <c r="A794" s="99"/>
      <c r="B794" s="286" t="s">
        <v>810</v>
      </c>
      <c r="C794" s="287"/>
      <c r="D794" s="288"/>
      <c r="E794" s="58">
        <v>3</v>
      </c>
      <c r="F794" s="58"/>
      <c r="G794" s="58"/>
      <c r="H794" s="58"/>
      <c r="I794" s="58"/>
      <c r="J794" s="58"/>
      <c r="K794" s="59">
        <f>E794</f>
        <v>3</v>
      </c>
    </row>
    <row r="795" spans="1:11" ht="25.5" customHeight="1">
      <c r="A795" s="99"/>
      <c r="B795" s="285" t="s">
        <v>41</v>
      </c>
      <c r="C795" s="285"/>
      <c r="D795" s="285"/>
      <c r="E795" s="285"/>
      <c r="F795" s="285"/>
      <c r="G795" s="285"/>
      <c r="H795" s="285"/>
      <c r="I795" s="285"/>
      <c r="J795" s="285"/>
      <c r="K795" s="59">
        <f>K793+K794</f>
        <v>4</v>
      </c>
    </row>
    <row r="796" spans="1:11">
      <c r="A796" s="99">
        <v>17</v>
      </c>
      <c r="B796" s="296" t="str">
        <f>'ORÇAMENTO CENTRO FORM PROF'!D138</f>
        <v>LIMPEZA FINAL DA OBRA</v>
      </c>
      <c r="C796" s="296"/>
      <c r="D796" s="296"/>
      <c r="E796" s="296"/>
      <c r="F796" s="296"/>
      <c r="G796" s="296"/>
      <c r="H796" s="296"/>
      <c r="I796" s="296"/>
      <c r="J796" s="296"/>
      <c r="K796" s="296"/>
    </row>
    <row r="797" spans="1:11">
      <c r="A797" s="93" t="s">
        <v>566</v>
      </c>
      <c r="B797" s="289" t="str">
        <f>'ORÇAMENTO CENTRO FORM PROF'!D139</f>
        <v>LIMPEZA DE PISO CERÂMICO OU PORCELANATO COM PANO ÚMIDO. AF_04/2019</v>
      </c>
      <c r="C797" s="289"/>
      <c r="D797" s="289"/>
      <c r="E797" s="289"/>
      <c r="F797" s="289"/>
      <c r="G797" s="289"/>
      <c r="H797" s="289"/>
      <c r="I797" s="289"/>
      <c r="J797" s="289"/>
      <c r="K797" s="108" t="s">
        <v>18</v>
      </c>
    </row>
    <row r="798" spans="1:11">
      <c r="A798" s="93"/>
      <c r="B798" s="283" t="s">
        <v>13</v>
      </c>
      <c r="C798" s="283"/>
      <c r="D798" s="283"/>
      <c r="E798" s="56" t="s">
        <v>3</v>
      </c>
      <c r="F798" s="56" t="s">
        <v>202</v>
      </c>
      <c r="G798" s="56" t="s">
        <v>38</v>
      </c>
      <c r="H798" s="91" t="s">
        <v>203</v>
      </c>
      <c r="I798" s="91"/>
      <c r="J798" s="91" t="s">
        <v>40</v>
      </c>
      <c r="K798" s="57" t="s">
        <v>16</v>
      </c>
    </row>
    <row r="799" spans="1:11" ht="23.25" customHeight="1">
      <c r="A799" s="99"/>
      <c r="B799" s="284" t="s">
        <v>163</v>
      </c>
      <c r="C799" s="284"/>
      <c r="D799" s="284"/>
      <c r="E799" s="58">
        <v>364</v>
      </c>
      <c r="F799" s="58"/>
      <c r="G799" s="58"/>
      <c r="H799" s="58"/>
      <c r="I799" s="58"/>
      <c r="J799" s="58"/>
      <c r="K799" s="59">
        <f>E799</f>
        <v>364</v>
      </c>
    </row>
    <row r="800" spans="1:11">
      <c r="A800" s="99"/>
      <c r="B800" s="285" t="s">
        <v>41</v>
      </c>
      <c r="C800" s="285"/>
      <c r="D800" s="285"/>
      <c r="E800" s="285"/>
      <c r="F800" s="285"/>
      <c r="G800" s="285"/>
      <c r="H800" s="285"/>
      <c r="I800" s="285"/>
      <c r="J800" s="285"/>
      <c r="K800" s="59">
        <f>SUM(K799:K799)</f>
        <v>364</v>
      </c>
    </row>
    <row r="801" ht="15" customHeight="1"/>
  </sheetData>
  <mergeCells count="676">
    <mergeCell ref="B302:D302"/>
    <mergeCell ref="B303:D303"/>
    <mergeCell ref="B304:D304"/>
    <mergeCell ref="B102:J102"/>
    <mergeCell ref="B103:D103"/>
    <mergeCell ref="B104:D104"/>
    <mergeCell ref="B105:J105"/>
    <mergeCell ref="B118:J118"/>
    <mergeCell ref="B119:D119"/>
    <mergeCell ref="B120:D120"/>
    <mergeCell ref="B121:J121"/>
    <mergeCell ref="B297:J297"/>
    <mergeCell ref="B256:J256"/>
    <mergeCell ref="B264:D264"/>
    <mergeCell ref="B298:D298"/>
    <mergeCell ref="B299:D299"/>
    <mergeCell ref="B245:D245"/>
    <mergeCell ref="B246:J246"/>
    <mergeCell ref="B248:J248"/>
    <mergeCell ref="B249:D249"/>
    <mergeCell ref="B250:D250"/>
    <mergeCell ref="B251:J251"/>
    <mergeCell ref="B253:J253"/>
    <mergeCell ref="B254:D254"/>
    <mergeCell ref="B629:J629"/>
    <mergeCell ref="B648:D648"/>
    <mergeCell ref="B649:D649"/>
    <mergeCell ref="B600:D600"/>
    <mergeCell ref="B601:D601"/>
    <mergeCell ref="B602:J602"/>
    <mergeCell ref="B604:J604"/>
    <mergeCell ref="B605:D605"/>
    <mergeCell ref="B606:D606"/>
    <mergeCell ref="B607:J607"/>
    <mergeCell ref="B627:J627"/>
    <mergeCell ref="B628:D628"/>
    <mergeCell ref="B609:J609"/>
    <mergeCell ref="B547:J547"/>
    <mergeCell ref="B549:J549"/>
    <mergeCell ref="B550:D550"/>
    <mergeCell ref="B551:D551"/>
    <mergeCell ref="B594:J594"/>
    <mergeCell ref="B595:D595"/>
    <mergeCell ref="B596:D596"/>
    <mergeCell ref="B597:J597"/>
    <mergeCell ref="B599:J599"/>
    <mergeCell ref="B552:J552"/>
    <mergeCell ref="B554:J554"/>
    <mergeCell ref="B555:D555"/>
    <mergeCell ref="B556:D556"/>
    <mergeCell ref="B557:J557"/>
    <mergeCell ref="B559:J559"/>
    <mergeCell ref="B560:D560"/>
    <mergeCell ref="B561:D561"/>
    <mergeCell ref="B562:J562"/>
    <mergeCell ref="B568:D568"/>
    <mergeCell ref="B569:D569"/>
    <mergeCell ref="B570:D570"/>
    <mergeCell ref="B536:D536"/>
    <mergeCell ref="B537:J537"/>
    <mergeCell ref="B539:J539"/>
    <mergeCell ref="B540:D540"/>
    <mergeCell ref="B541:D541"/>
    <mergeCell ref="B542:J542"/>
    <mergeCell ref="B544:J544"/>
    <mergeCell ref="B545:D545"/>
    <mergeCell ref="B546:D546"/>
    <mergeCell ref="B525:D525"/>
    <mergeCell ref="B526:D526"/>
    <mergeCell ref="B527:J527"/>
    <mergeCell ref="B529:J529"/>
    <mergeCell ref="B530:D530"/>
    <mergeCell ref="B531:D531"/>
    <mergeCell ref="B532:J532"/>
    <mergeCell ref="B534:J534"/>
    <mergeCell ref="B535:D535"/>
    <mergeCell ref="B386:D386"/>
    <mergeCell ref="B392:J392"/>
    <mergeCell ref="B412:D412"/>
    <mergeCell ref="B417:D417"/>
    <mergeCell ref="B418:D418"/>
    <mergeCell ref="B419:J419"/>
    <mergeCell ref="B489:J489"/>
    <mergeCell ref="B430:J430"/>
    <mergeCell ref="B432:J432"/>
    <mergeCell ref="B433:D433"/>
    <mergeCell ref="B434:D434"/>
    <mergeCell ref="B435:J435"/>
    <mergeCell ref="B467:D467"/>
    <mergeCell ref="B468:D468"/>
    <mergeCell ref="B484:D484"/>
    <mergeCell ref="B485:D485"/>
    <mergeCell ref="B450:D450"/>
    <mergeCell ref="B451:D451"/>
    <mergeCell ref="B470:J470"/>
    <mergeCell ref="B480:D480"/>
    <mergeCell ref="B481:D481"/>
    <mergeCell ref="B460:D460"/>
    <mergeCell ref="B439:D439"/>
    <mergeCell ref="B462:D462"/>
    <mergeCell ref="B308:J308"/>
    <mergeCell ref="B327:J327"/>
    <mergeCell ref="B328:D328"/>
    <mergeCell ref="B365:J365"/>
    <mergeCell ref="B366:D366"/>
    <mergeCell ref="B367:D367"/>
    <mergeCell ref="B368:J368"/>
    <mergeCell ref="B372:D372"/>
    <mergeCell ref="B363:J363"/>
    <mergeCell ref="B324:D324"/>
    <mergeCell ref="B322:D322"/>
    <mergeCell ref="B329:D329"/>
    <mergeCell ref="B330:D330"/>
    <mergeCell ref="B331:D331"/>
    <mergeCell ref="B311:D311"/>
    <mergeCell ref="B312:D312"/>
    <mergeCell ref="B313:D313"/>
    <mergeCell ref="B314:D314"/>
    <mergeCell ref="B315:D315"/>
    <mergeCell ref="B316:D316"/>
    <mergeCell ref="B317:D317"/>
    <mergeCell ref="B318:D318"/>
    <mergeCell ref="B319:D319"/>
    <mergeCell ref="B333:D333"/>
    <mergeCell ref="B255:D255"/>
    <mergeCell ref="B666:D666"/>
    <mergeCell ref="B667:D667"/>
    <mergeCell ref="B668:J668"/>
    <mergeCell ref="B671:J671"/>
    <mergeCell ref="B672:D672"/>
    <mergeCell ref="B673:D673"/>
    <mergeCell ref="B218:J218"/>
    <mergeCell ref="B219:D219"/>
    <mergeCell ref="B220:D220"/>
    <mergeCell ref="B221:J221"/>
    <mergeCell ref="B223:J223"/>
    <mergeCell ref="B224:D224"/>
    <mergeCell ref="B225:D225"/>
    <mergeCell ref="B226:J226"/>
    <mergeCell ref="B233:J233"/>
    <mergeCell ref="B234:D234"/>
    <mergeCell ref="B235:D235"/>
    <mergeCell ref="B236:J236"/>
    <mergeCell ref="B238:J238"/>
    <mergeCell ref="B239:D239"/>
    <mergeCell ref="B240:D240"/>
    <mergeCell ref="B241:J241"/>
    <mergeCell ref="B243:J243"/>
    <mergeCell ref="B244:D244"/>
    <mergeCell ref="B633:D633"/>
    <mergeCell ref="B636:J636"/>
    <mergeCell ref="B638:J638"/>
    <mergeCell ref="B639:D639"/>
    <mergeCell ref="B634:D634"/>
    <mergeCell ref="B635:D635"/>
    <mergeCell ref="B663:J663"/>
    <mergeCell ref="B640:D640"/>
    <mergeCell ref="B644:J644"/>
    <mergeCell ref="B645:D645"/>
    <mergeCell ref="B641:D641"/>
    <mergeCell ref="B642:J642"/>
    <mergeCell ref="B646:D646"/>
    <mergeCell ref="B647:D647"/>
    <mergeCell ref="B650:J650"/>
    <mergeCell ref="B652:J652"/>
    <mergeCell ref="B653:D653"/>
    <mergeCell ref="B654:D654"/>
    <mergeCell ref="B295:J295"/>
    <mergeCell ref="B307:J307"/>
    <mergeCell ref="B309:D309"/>
    <mergeCell ref="B310:D310"/>
    <mergeCell ref="B325:J325"/>
    <mergeCell ref="B731:J731"/>
    <mergeCell ref="B732:D732"/>
    <mergeCell ref="B733:D733"/>
    <mergeCell ref="B482:D482"/>
    <mergeCell ref="B565:J565"/>
    <mergeCell ref="B574:D574"/>
    <mergeCell ref="B580:D580"/>
    <mergeCell ref="B566:D566"/>
    <mergeCell ref="B567:D567"/>
    <mergeCell ref="B571:J571"/>
    <mergeCell ref="B573:J573"/>
    <mergeCell ref="B578:D578"/>
    <mergeCell ref="B575:D575"/>
    <mergeCell ref="B576:D576"/>
    <mergeCell ref="B660:D660"/>
    <mergeCell ref="B665:J665"/>
    <mergeCell ref="B631:K631"/>
    <mergeCell ref="B588:D588"/>
    <mergeCell ref="B589:D589"/>
    <mergeCell ref="B590:D590"/>
    <mergeCell ref="B632:J632"/>
    <mergeCell ref="B520:D520"/>
    <mergeCell ref="B521:D521"/>
    <mergeCell ref="B522:J522"/>
    <mergeCell ref="B68:I68"/>
    <mergeCell ref="A8:B8"/>
    <mergeCell ref="B51:D51"/>
    <mergeCell ref="B31:D31"/>
    <mergeCell ref="B32:D32"/>
    <mergeCell ref="B33:D33"/>
    <mergeCell ref="B213:J213"/>
    <mergeCell ref="B214:D214"/>
    <mergeCell ref="B215:D215"/>
    <mergeCell ref="B84:D84"/>
    <mergeCell ref="B85:J85"/>
    <mergeCell ref="B116:J116"/>
    <mergeCell ref="B25:D25"/>
    <mergeCell ref="B26:D26"/>
    <mergeCell ref="B13:I13"/>
    <mergeCell ref="B16:I16"/>
    <mergeCell ref="B23:I23"/>
    <mergeCell ref="B14:D14"/>
    <mergeCell ref="B15:D15"/>
    <mergeCell ref="B27:I27"/>
    <mergeCell ref="B34:D34"/>
    <mergeCell ref="B46:I46"/>
    <mergeCell ref="B18:I18"/>
    <mergeCell ref="B19:D19"/>
    <mergeCell ref="A2:B5"/>
    <mergeCell ref="C2:H2"/>
    <mergeCell ref="C3:H3"/>
    <mergeCell ref="C4:H5"/>
    <mergeCell ref="A7:B7"/>
    <mergeCell ref="B80:J80"/>
    <mergeCell ref="B24:D24"/>
    <mergeCell ref="B60:I60"/>
    <mergeCell ref="B61:D61"/>
    <mergeCell ref="B62:D62"/>
    <mergeCell ref="B48:I48"/>
    <mergeCell ref="B49:D49"/>
    <mergeCell ref="B50:D50"/>
    <mergeCell ref="B52:I52"/>
    <mergeCell ref="B29:I29"/>
    <mergeCell ref="B30:D30"/>
    <mergeCell ref="B79:D79"/>
    <mergeCell ref="B40:D40"/>
    <mergeCell ref="B41:D41"/>
    <mergeCell ref="B42:D42"/>
    <mergeCell ref="B43:D43"/>
    <mergeCell ref="B44:D44"/>
    <mergeCell ref="B45:D45"/>
    <mergeCell ref="B54:I54"/>
    <mergeCell ref="B268:D268"/>
    <mergeCell ref="B269:D269"/>
    <mergeCell ref="B270:D270"/>
    <mergeCell ref="B271:D271"/>
    <mergeCell ref="B272:D272"/>
    <mergeCell ref="B273:D273"/>
    <mergeCell ref="B274:D274"/>
    <mergeCell ref="B193:D193"/>
    <mergeCell ref="B12:I12"/>
    <mergeCell ref="B127:D127"/>
    <mergeCell ref="B124:J124"/>
    <mergeCell ref="B125:D125"/>
    <mergeCell ref="B77:J77"/>
    <mergeCell ref="B78:D78"/>
    <mergeCell ref="B59:I59"/>
    <mergeCell ref="B63:I63"/>
    <mergeCell ref="B65:I65"/>
    <mergeCell ref="B66:D66"/>
    <mergeCell ref="B67:D67"/>
    <mergeCell ref="B126:D126"/>
    <mergeCell ref="B113:J113"/>
    <mergeCell ref="B114:D114"/>
    <mergeCell ref="B115:D115"/>
    <mergeCell ref="B83:D83"/>
    <mergeCell ref="B305:J305"/>
    <mergeCell ref="B300:D300"/>
    <mergeCell ref="B301:D301"/>
    <mergeCell ref="B73:D73"/>
    <mergeCell ref="B72:I72"/>
    <mergeCell ref="B74:D74"/>
    <mergeCell ref="B75:I75"/>
    <mergeCell ref="B82:J82"/>
    <mergeCell ref="B192:D192"/>
    <mergeCell ref="B128:D128"/>
    <mergeCell ref="B129:D129"/>
    <mergeCell ref="B130:D130"/>
    <mergeCell ref="B131:D131"/>
    <mergeCell ref="B132:I132"/>
    <mergeCell ref="B135:J135"/>
    <mergeCell ref="B137:D137"/>
    <mergeCell ref="B148:D148"/>
    <mergeCell ref="B149:D149"/>
    <mergeCell ref="B145:D145"/>
    <mergeCell ref="B146:D146"/>
    <mergeCell ref="B138:D138"/>
    <mergeCell ref="B147:D147"/>
    <mergeCell ref="B153:J153"/>
    <mergeCell ref="B276:J276"/>
    <mergeCell ref="B20:D20"/>
    <mergeCell ref="B21:I21"/>
    <mergeCell ref="B35:D35"/>
    <mergeCell ref="B36:D36"/>
    <mergeCell ref="B37:D37"/>
    <mergeCell ref="B38:D38"/>
    <mergeCell ref="B39:D39"/>
    <mergeCell ref="B751:K751"/>
    <mergeCell ref="B689:D689"/>
    <mergeCell ref="B690:J690"/>
    <mergeCell ref="B688:D688"/>
    <mergeCell ref="B692:J692"/>
    <mergeCell ref="B693:D693"/>
    <mergeCell ref="B694:D694"/>
    <mergeCell ref="B695:D695"/>
    <mergeCell ref="B702:J702"/>
    <mergeCell ref="B696:D696"/>
    <mergeCell ref="B734:J734"/>
    <mergeCell ref="B718:D718"/>
    <mergeCell ref="B719:D719"/>
    <mergeCell ref="B720:J720"/>
    <mergeCell ref="B722:J722"/>
    <mergeCell ref="B723:D723"/>
    <mergeCell ref="B724:D724"/>
    <mergeCell ref="B725:D725"/>
    <mergeCell ref="B726:D726"/>
    <mergeCell ref="B728:J728"/>
    <mergeCell ref="B700:D700"/>
    <mergeCell ref="B701:D701"/>
    <mergeCell ref="B727:D727"/>
    <mergeCell ref="B715:J715"/>
    <mergeCell ref="B469:D469"/>
    <mergeCell ref="B583:J583"/>
    <mergeCell ref="B579:D579"/>
    <mergeCell ref="B584:D584"/>
    <mergeCell ref="B585:D585"/>
    <mergeCell ref="B655:J655"/>
    <mergeCell ref="B657:J657"/>
    <mergeCell ref="B586:D586"/>
    <mergeCell ref="B587:D587"/>
    <mergeCell ref="B659:D659"/>
    <mergeCell ref="B507:J507"/>
    <mergeCell ref="B509:J509"/>
    <mergeCell ref="B510:D510"/>
    <mergeCell ref="B511:D511"/>
    <mergeCell ref="B512:J512"/>
    <mergeCell ref="B514:J514"/>
    <mergeCell ref="B515:D515"/>
    <mergeCell ref="B390:D390"/>
    <mergeCell ref="B736:J736"/>
    <mergeCell ref="B737:D737"/>
    <mergeCell ref="B738:D738"/>
    <mergeCell ref="B739:J739"/>
    <mergeCell ref="B416:J416"/>
    <mergeCell ref="B490:D490"/>
    <mergeCell ref="B491:D491"/>
    <mergeCell ref="B492:J492"/>
    <mergeCell ref="B494:J494"/>
    <mergeCell ref="B495:D495"/>
    <mergeCell ref="B496:D496"/>
    <mergeCell ref="B497:J497"/>
    <mergeCell ref="B499:J499"/>
    <mergeCell ref="B500:D500"/>
    <mergeCell ref="B501:D501"/>
    <mergeCell ref="B502:J502"/>
    <mergeCell ref="B504:J504"/>
    <mergeCell ref="B505:D505"/>
    <mergeCell ref="B506:D506"/>
    <mergeCell ref="B426:K426"/>
    <mergeCell ref="B394:J394"/>
    <mergeCell ref="B395:D395"/>
    <mergeCell ref="B396:D396"/>
    <mergeCell ref="B399:J399"/>
    <mergeCell ref="B404:J404"/>
    <mergeCell ref="B391:D391"/>
    <mergeCell ref="B409:J409"/>
    <mergeCell ref="B410:D410"/>
    <mergeCell ref="B413:D413"/>
    <mergeCell ref="B414:J414"/>
    <mergeCell ref="B662:D662"/>
    <mergeCell ref="B427:J427"/>
    <mergeCell ref="B428:D428"/>
    <mergeCell ref="B429:D429"/>
    <mergeCell ref="B477:K477"/>
    <mergeCell ref="B614:J614"/>
    <mergeCell ref="B615:D615"/>
    <mergeCell ref="B616:D616"/>
    <mergeCell ref="B617:J617"/>
    <mergeCell ref="B619:J619"/>
    <mergeCell ref="B620:D620"/>
    <mergeCell ref="B658:D658"/>
    <mergeCell ref="B661:D661"/>
    <mergeCell ref="B581:J581"/>
    <mergeCell ref="B486:D486"/>
    <mergeCell ref="B577:D577"/>
    <mergeCell ref="B524:J524"/>
    <mergeCell ref="B455:J455"/>
    <mergeCell ref="B479:D479"/>
    <mergeCell ref="B437:J437"/>
    <mergeCell ref="B438:D438"/>
    <mergeCell ref="B440:D440"/>
    <mergeCell ref="B441:D441"/>
    <mergeCell ref="B442:D442"/>
    <mergeCell ref="B443:D443"/>
    <mergeCell ref="B444:D444"/>
    <mergeCell ref="B445:D445"/>
    <mergeCell ref="B446:D446"/>
    <mergeCell ref="B448:D448"/>
    <mergeCell ref="B456:D456"/>
    <mergeCell ref="B449:D449"/>
    <mergeCell ref="B447:D447"/>
    <mergeCell ref="B452:J452"/>
    <mergeCell ref="B457:D457"/>
    <mergeCell ref="B458:D458"/>
    <mergeCell ref="B459:D459"/>
    <mergeCell ref="B463:D463"/>
    <mergeCell ref="B478:J478"/>
    <mergeCell ref="B461:D461"/>
    <mergeCell ref="B464:D464"/>
    <mergeCell ref="B465:D465"/>
    <mergeCell ref="B516:D516"/>
    <mergeCell ref="B517:J517"/>
    <mergeCell ref="B519:J519"/>
    <mergeCell ref="B185:J185"/>
    <mergeCell ref="B610:D610"/>
    <mergeCell ref="B678:D678"/>
    <mergeCell ref="B679:J679"/>
    <mergeCell ref="B681:J681"/>
    <mergeCell ref="B186:D186"/>
    <mergeCell ref="B187:D187"/>
    <mergeCell ref="B190:J190"/>
    <mergeCell ref="B191:D191"/>
    <mergeCell ref="B195:D195"/>
    <mergeCell ref="B196:D196"/>
    <mergeCell ref="B197:D197"/>
    <mergeCell ref="B291:D291"/>
    <mergeCell ref="B292:D292"/>
    <mergeCell ref="B289:D289"/>
    <mergeCell ref="B290:D290"/>
    <mergeCell ref="B293:D293"/>
    <mergeCell ref="B320:D320"/>
    <mergeCell ref="B321:D321"/>
    <mergeCell ref="B323:D323"/>
    <mergeCell ref="B466:D466"/>
    <mergeCell ref="B483:D483"/>
    <mergeCell ref="B487:J487"/>
    <mergeCell ref="B612:J612"/>
    <mergeCell ref="B682:D682"/>
    <mergeCell ref="B683:D683"/>
    <mergeCell ref="B684:J684"/>
    <mergeCell ref="B670:K670"/>
    <mergeCell ref="B263:D263"/>
    <mergeCell ref="B199:D199"/>
    <mergeCell ref="B258:J258"/>
    <mergeCell ref="B260:D260"/>
    <mergeCell ref="B674:J674"/>
    <mergeCell ref="B676:J676"/>
    <mergeCell ref="B371:J371"/>
    <mergeCell ref="B387:J387"/>
    <mergeCell ref="B591:D591"/>
    <mergeCell ref="B592:J592"/>
    <mergeCell ref="B621:J621"/>
    <mergeCell ref="B623:J623"/>
    <mergeCell ref="B624:D624"/>
    <mergeCell ref="B625:J625"/>
    <mergeCell ref="B611:D611"/>
    <mergeCell ref="B283:D283"/>
    <mergeCell ref="B284:D284"/>
    <mergeCell ref="B285:D285"/>
    <mergeCell ref="B151:J151"/>
    <mergeCell ref="B139:D139"/>
    <mergeCell ref="B140:D140"/>
    <mergeCell ref="B141:D141"/>
    <mergeCell ref="B142:D142"/>
    <mergeCell ref="B143:D143"/>
    <mergeCell ref="B144:D144"/>
    <mergeCell ref="B150:D150"/>
    <mergeCell ref="B180:J180"/>
    <mergeCell ref="B163:D163"/>
    <mergeCell ref="B164:D164"/>
    <mergeCell ref="B165:D165"/>
    <mergeCell ref="B166:D166"/>
    <mergeCell ref="B167:D167"/>
    <mergeCell ref="B168:D168"/>
    <mergeCell ref="B169:D169"/>
    <mergeCell ref="B170:D170"/>
    <mergeCell ref="B172:D172"/>
    <mergeCell ref="B158:J158"/>
    <mergeCell ref="B159:D159"/>
    <mergeCell ref="B154:D154"/>
    <mergeCell ref="B155:D155"/>
    <mergeCell ref="B156:J156"/>
    <mergeCell ref="B171:D171"/>
    <mergeCell ref="B755:D755"/>
    <mergeCell ref="B756:D756"/>
    <mergeCell ref="B759:D759"/>
    <mergeCell ref="B763:D763"/>
    <mergeCell ref="B752:J752"/>
    <mergeCell ref="B753:D753"/>
    <mergeCell ref="B754:D754"/>
    <mergeCell ref="B760:J760"/>
    <mergeCell ref="B757:D757"/>
    <mergeCell ref="B758:D758"/>
    <mergeCell ref="B762:J762"/>
    <mergeCell ref="B194:D194"/>
    <mergeCell ref="B286:D286"/>
    <mergeCell ref="B287:D287"/>
    <mergeCell ref="B288:D288"/>
    <mergeCell ref="B278:J278"/>
    <mergeCell ref="B279:D279"/>
    <mergeCell ref="B259:J259"/>
    <mergeCell ref="B265:D265"/>
    <mergeCell ref="B275:D275"/>
    <mergeCell ref="B266:D266"/>
    <mergeCell ref="B267:D267"/>
    <mergeCell ref="B730:K730"/>
    <mergeCell ref="B160:D160"/>
    <mergeCell ref="B173:J173"/>
    <mergeCell ref="B161:D161"/>
    <mergeCell ref="B162:D162"/>
    <mergeCell ref="B707:J707"/>
    <mergeCell ref="B709:J709"/>
    <mergeCell ref="B710:D710"/>
    <mergeCell ref="B711:D711"/>
    <mergeCell ref="B228:J228"/>
    <mergeCell ref="B229:D229"/>
    <mergeCell ref="B204:D204"/>
    <mergeCell ref="B230:D230"/>
    <mergeCell ref="B231:J231"/>
    <mergeCell ref="B206:J206"/>
    <mergeCell ref="B208:J208"/>
    <mergeCell ref="B209:D209"/>
    <mergeCell ref="B210:D210"/>
    <mergeCell ref="B211:J211"/>
    <mergeCell ref="B294:D294"/>
    <mergeCell ref="B280:D280"/>
    <mergeCell ref="B281:D281"/>
    <mergeCell ref="B282:D282"/>
    <mergeCell ref="B262:D262"/>
    <mergeCell ref="B216:J216"/>
    <mergeCell ref="B780:K780"/>
    <mergeCell ref="B356:D356"/>
    <mergeCell ref="B357:D357"/>
    <mergeCell ref="B712:D712"/>
    <mergeCell ref="B717:J717"/>
    <mergeCell ref="B677:D677"/>
    <mergeCell ref="B181:D181"/>
    <mergeCell ref="B182:D182"/>
    <mergeCell ref="B183:J183"/>
    <mergeCell ref="B188:J188"/>
    <mergeCell ref="B704:J704"/>
    <mergeCell ref="B713:D713"/>
    <mergeCell ref="B714:D714"/>
    <mergeCell ref="B705:D705"/>
    <mergeCell ref="B706:D706"/>
    <mergeCell ref="B687:D687"/>
    <mergeCell ref="B697:D697"/>
    <mergeCell ref="B698:D698"/>
    <mergeCell ref="B699:D699"/>
    <mergeCell ref="B261:D261"/>
    <mergeCell ref="B200:D200"/>
    <mergeCell ref="B201:D201"/>
    <mergeCell ref="B202:D202"/>
    <mergeCell ref="B203:D203"/>
    <mergeCell ref="B798:D798"/>
    <mergeCell ref="B799:D799"/>
    <mergeCell ref="B800:J800"/>
    <mergeCell ref="B87:J87"/>
    <mergeCell ref="B88:D88"/>
    <mergeCell ref="B89:D89"/>
    <mergeCell ref="B90:J90"/>
    <mergeCell ref="B92:J92"/>
    <mergeCell ref="B93:D93"/>
    <mergeCell ref="B94:D94"/>
    <mergeCell ref="B95:J95"/>
    <mergeCell ref="B97:J97"/>
    <mergeCell ref="B98:D98"/>
    <mergeCell ref="B99:D99"/>
    <mergeCell ref="B100:J100"/>
    <mergeCell ref="B108:J108"/>
    <mergeCell ref="B109:D109"/>
    <mergeCell ref="B110:D110"/>
    <mergeCell ref="B111:J111"/>
    <mergeCell ref="B781:J781"/>
    <mergeCell ref="B769:D769"/>
    <mergeCell ref="B770:D770"/>
    <mergeCell ref="B198:D198"/>
    <mergeCell ref="B385:D385"/>
    <mergeCell ref="B782:D782"/>
    <mergeCell ref="B783:D783"/>
    <mergeCell ref="B784:J784"/>
    <mergeCell ref="B796:K796"/>
    <mergeCell ref="B797:J797"/>
    <mergeCell ref="B334:D334"/>
    <mergeCell ref="B335:D335"/>
    <mergeCell ref="B336:D336"/>
    <mergeCell ref="B337:D337"/>
    <mergeCell ref="B338:D338"/>
    <mergeCell ref="B339:D339"/>
    <mergeCell ref="B340:D340"/>
    <mergeCell ref="B764:D764"/>
    <mergeCell ref="B765:D765"/>
    <mergeCell ref="B766:J766"/>
    <mergeCell ref="B768:J768"/>
    <mergeCell ref="B771:J771"/>
    <mergeCell ref="B774:D774"/>
    <mergeCell ref="B775:D775"/>
    <mergeCell ref="B778:J778"/>
    <mergeCell ref="B776:D776"/>
    <mergeCell ref="B777:D777"/>
    <mergeCell ref="B686:J686"/>
    <mergeCell ref="B748:D748"/>
    <mergeCell ref="B358:D358"/>
    <mergeCell ref="B359:D359"/>
    <mergeCell ref="B360:D360"/>
    <mergeCell ref="B361:D361"/>
    <mergeCell ref="B362:D362"/>
    <mergeCell ref="B411:D411"/>
    <mergeCell ref="B405:D405"/>
    <mergeCell ref="B406:D406"/>
    <mergeCell ref="B407:J407"/>
    <mergeCell ref="B401:D401"/>
    <mergeCell ref="B402:J402"/>
    <mergeCell ref="B400:D400"/>
    <mergeCell ref="B389:J389"/>
    <mergeCell ref="B373:D373"/>
    <mergeCell ref="B374:D374"/>
    <mergeCell ref="B375:D375"/>
    <mergeCell ref="B379:J379"/>
    <mergeCell ref="B380:D380"/>
    <mergeCell ref="B381:D381"/>
    <mergeCell ref="B382:J382"/>
    <mergeCell ref="B376:J376"/>
    <mergeCell ref="B378:J378"/>
    <mergeCell ref="B384:J384"/>
    <mergeCell ref="B397:J397"/>
    <mergeCell ref="B749:J749"/>
    <mergeCell ref="B773:J773"/>
    <mergeCell ref="B55:D55"/>
    <mergeCell ref="B56:D56"/>
    <mergeCell ref="B57:I57"/>
    <mergeCell ref="B205:D205"/>
    <mergeCell ref="B175:J175"/>
    <mergeCell ref="B176:D176"/>
    <mergeCell ref="B177:D177"/>
    <mergeCell ref="B178:J178"/>
    <mergeCell ref="B341:D341"/>
    <mergeCell ref="B342:D342"/>
    <mergeCell ref="B349:D349"/>
    <mergeCell ref="B350:D350"/>
    <mergeCell ref="B351:D351"/>
    <mergeCell ref="B352:D352"/>
    <mergeCell ref="B353:D353"/>
    <mergeCell ref="B354:D354"/>
    <mergeCell ref="B355:D355"/>
    <mergeCell ref="B348:D348"/>
    <mergeCell ref="B343:D343"/>
    <mergeCell ref="B344:J344"/>
    <mergeCell ref="B347:J347"/>
    <mergeCell ref="B332:D332"/>
    <mergeCell ref="I2:L5"/>
    <mergeCell ref="B792:D792"/>
    <mergeCell ref="B793:D793"/>
    <mergeCell ref="B795:J795"/>
    <mergeCell ref="B794:D794"/>
    <mergeCell ref="B421:J421"/>
    <mergeCell ref="B422:D422"/>
    <mergeCell ref="B423:D423"/>
    <mergeCell ref="B424:J424"/>
    <mergeCell ref="B472:J472"/>
    <mergeCell ref="B473:D473"/>
    <mergeCell ref="B474:D474"/>
    <mergeCell ref="B475:J475"/>
    <mergeCell ref="B786:J786"/>
    <mergeCell ref="B787:D787"/>
    <mergeCell ref="B788:D788"/>
    <mergeCell ref="B789:J789"/>
    <mergeCell ref="B791:J791"/>
    <mergeCell ref="B741:J741"/>
    <mergeCell ref="B742:D742"/>
    <mergeCell ref="B743:D743"/>
    <mergeCell ref="B744:J744"/>
    <mergeCell ref="B746:J746"/>
    <mergeCell ref="B747:D747"/>
  </mergeCells>
  <phoneticPr fontId="46" type="noConversion"/>
  <pageMargins left="0.51181102362204722" right="0.51181102362204722" top="0.78740157480314965" bottom="0.78740157480314965" header="0.31496062992125984" footer="0.31496062992125984"/>
  <pageSetup paperSize="9" scale="70" fitToHeight="0" orientation="portrait" r:id="rId1"/>
  <headerFooter>
    <oddFooter>Página &amp;P de &amp;N</oddFooter>
  </headerFooter>
  <rowBreaks count="15" manualBreakCount="15">
    <brk id="152" max="11" man="1"/>
    <brk id="189" max="11" man="1"/>
    <brk id="241" max="11" man="1"/>
    <brk id="292" max="11" man="1"/>
    <brk id="338" max="11" man="1"/>
    <brk id="387" max="11" man="1"/>
    <brk id="424" max="11" man="1"/>
    <brk id="471" max="11" man="1"/>
    <brk id="533" max="11" man="1"/>
    <brk id="591" max="11" man="1"/>
    <brk id="630" max="11" man="1"/>
    <brk id="668" max="11" man="1"/>
    <brk id="707" max="11" man="1"/>
    <brk id="750" max="11" man="1"/>
    <brk id="795" max="11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69"/>
  <sheetViews>
    <sheetView view="pageBreakPreview" zoomScale="80" zoomScaleNormal="100" zoomScaleSheetLayoutView="80" workbookViewId="0">
      <selection activeCell="H394" sqref="A1:H394"/>
    </sheetView>
  </sheetViews>
  <sheetFormatPr defaultRowHeight="15"/>
  <cols>
    <col min="2" max="2" width="18.7109375" customWidth="1"/>
    <col min="3" max="3" width="41.28515625" customWidth="1"/>
    <col min="4" max="4" width="22" bestFit="1" customWidth="1"/>
    <col min="5" max="5" width="11.5703125" bestFit="1" customWidth="1"/>
    <col min="6" max="6" width="16.5703125" customWidth="1"/>
    <col min="7" max="7" width="18" customWidth="1"/>
    <col min="8" max="8" width="16.5703125" customWidth="1"/>
  </cols>
  <sheetData>
    <row r="1" spans="1:8" ht="15.75">
      <c r="A1" s="365"/>
      <c r="B1" s="366"/>
      <c r="C1" s="363" t="s">
        <v>876</v>
      </c>
      <c r="D1" s="363"/>
      <c r="E1" s="363"/>
      <c r="F1" s="363"/>
      <c r="G1" s="363"/>
      <c r="H1" s="363"/>
    </row>
    <row r="2" spans="1:8" ht="15.75">
      <c r="A2" s="367"/>
      <c r="B2" s="368"/>
      <c r="C2" s="364" t="s">
        <v>875</v>
      </c>
      <c r="D2" s="364"/>
      <c r="E2" s="364"/>
      <c r="F2" s="364"/>
      <c r="G2" s="371" t="s">
        <v>877</v>
      </c>
      <c r="H2" s="372"/>
    </row>
    <row r="3" spans="1:8" ht="60.75" customHeight="1">
      <c r="A3" s="369"/>
      <c r="B3" s="370"/>
      <c r="C3" s="360" t="s">
        <v>881</v>
      </c>
      <c r="D3" s="361"/>
      <c r="E3" s="361"/>
      <c r="F3" s="362"/>
      <c r="G3" s="373"/>
      <c r="H3" s="374"/>
    </row>
    <row r="5" spans="1:8">
      <c r="A5" s="198"/>
      <c r="B5" s="198"/>
      <c r="C5" s="198"/>
      <c r="D5" s="198"/>
      <c r="E5" s="198"/>
      <c r="F5" s="198"/>
      <c r="G5" s="198"/>
      <c r="H5" s="198"/>
    </row>
    <row r="6" spans="1:8" ht="15.75" customHeight="1">
      <c r="A6" s="375" t="s">
        <v>543</v>
      </c>
      <c r="B6" s="375"/>
      <c r="C6" s="375"/>
      <c r="D6" s="375"/>
      <c r="E6" s="375"/>
      <c r="F6" s="375"/>
      <c r="G6" s="375"/>
      <c r="H6" s="375"/>
    </row>
    <row r="7" spans="1:8" ht="15.75" customHeight="1">
      <c r="A7" s="199"/>
      <c r="B7" s="199"/>
      <c r="C7" s="199"/>
      <c r="D7" s="199"/>
      <c r="E7" s="199"/>
      <c r="F7" s="199"/>
      <c r="G7" s="199"/>
      <c r="H7" s="199"/>
    </row>
    <row r="8" spans="1:8">
      <c r="A8" s="357" t="s">
        <v>265</v>
      </c>
      <c r="B8" s="342"/>
      <c r="C8" s="342"/>
      <c r="D8" s="342"/>
      <c r="E8" s="342"/>
      <c r="F8" s="342"/>
      <c r="G8" s="342"/>
      <c r="H8" s="342"/>
    </row>
    <row r="9" spans="1:8">
      <c r="A9" s="334" t="s">
        <v>96</v>
      </c>
      <c r="B9" s="335"/>
      <c r="C9" s="335" t="s">
        <v>794</v>
      </c>
      <c r="D9" s="342"/>
      <c r="E9" s="342"/>
      <c r="F9" s="342"/>
      <c r="G9" s="342"/>
      <c r="H9" s="342"/>
    </row>
    <row r="10" spans="1:8">
      <c r="A10" s="334" t="s">
        <v>97</v>
      </c>
      <c r="B10" s="335"/>
      <c r="C10" s="335" t="s">
        <v>638</v>
      </c>
      <c r="D10" s="342"/>
      <c r="E10" s="342"/>
      <c r="F10" s="342"/>
      <c r="G10" s="342"/>
      <c r="H10" s="342"/>
    </row>
    <row r="11" spans="1:8">
      <c r="A11" s="334" t="s">
        <v>247</v>
      </c>
      <c r="B11" s="335"/>
      <c r="C11" s="341">
        <v>44774</v>
      </c>
      <c r="D11" s="342"/>
      <c r="E11" s="342"/>
      <c r="F11" s="342"/>
      <c r="G11" s="342"/>
      <c r="H11" s="342"/>
    </row>
    <row r="12" spans="1:8">
      <c r="A12" s="334" t="s">
        <v>248</v>
      </c>
      <c r="B12" s="335"/>
      <c r="C12" s="335" t="s">
        <v>793</v>
      </c>
      <c r="D12" s="342"/>
      <c r="E12" s="342"/>
      <c r="F12" s="342"/>
      <c r="G12" s="342"/>
      <c r="H12" s="342"/>
    </row>
    <row r="13" spans="1:8">
      <c r="A13" s="334" t="s">
        <v>250</v>
      </c>
      <c r="B13" s="335"/>
      <c r="C13" s="335" t="s">
        <v>267</v>
      </c>
      <c r="D13" s="342"/>
      <c r="E13" s="342"/>
      <c r="F13" s="342"/>
      <c r="G13" s="342"/>
      <c r="H13" s="342"/>
    </row>
    <row r="14" spans="1:8">
      <c r="A14" s="334" t="s">
        <v>252</v>
      </c>
      <c r="B14" s="335"/>
      <c r="C14" s="335" t="s">
        <v>268</v>
      </c>
      <c r="D14" s="342"/>
      <c r="E14" s="342"/>
      <c r="F14" s="342"/>
      <c r="G14" s="342"/>
      <c r="H14" s="342"/>
    </row>
    <row r="15" spans="1:8">
      <c r="A15" s="334" t="s">
        <v>254</v>
      </c>
      <c r="B15" s="335"/>
      <c r="C15" s="358">
        <f>SUM(H17:H18)</f>
        <v>446.98</v>
      </c>
      <c r="D15" s="359"/>
      <c r="E15" s="359"/>
      <c r="F15" s="359"/>
      <c r="G15" s="359"/>
      <c r="H15" s="359"/>
    </row>
    <row r="16" spans="1:8" ht="30">
      <c r="A16" s="184"/>
      <c r="B16" s="184" t="s">
        <v>255</v>
      </c>
      <c r="C16" s="184" t="s">
        <v>97</v>
      </c>
      <c r="D16" s="184" t="s">
        <v>250</v>
      </c>
      <c r="E16" s="185" t="s">
        <v>252</v>
      </c>
      <c r="F16" s="186" t="s">
        <v>254</v>
      </c>
      <c r="G16" s="186" t="s">
        <v>256</v>
      </c>
      <c r="H16" s="186" t="s">
        <v>254</v>
      </c>
    </row>
    <row r="17" spans="1:8" ht="38.25">
      <c r="A17" s="187" t="s">
        <v>261</v>
      </c>
      <c r="B17" s="187">
        <v>4813</v>
      </c>
      <c r="C17" s="187" t="s">
        <v>639</v>
      </c>
      <c r="D17" s="187" t="s">
        <v>90</v>
      </c>
      <c r="E17" s="188" t="s">
        <v>253</v>
      </c>
      <c r="F17" s="190">
        <v>445</v>
      </c>
      <c r="G17" s="190">
        <v>1</v>
      </c>
      <c r="H17" s="190">
        <f>G17*F17</f>
        <v>445</v>
      </c>
    </row>
    <row r="18" spans="1:8" ht="25.5">
      <c r="A18" s="187" t="s">
        <v>257</v>
      </c>
      <c r="B18" s="187">
        <v>88316</v>
      </c>
      <c r="C18" s="187" t="s">
        <v>91</v>
      </c>
      <c r="D18" s="187" t="s">
        <v>640</v>
      </c>
      <c r="E18" s="188" t="s">
        <v>89</v>
      </c>
      <c r="F18" s="189">
        <v>19.8</v>
      </c>
      <c r="G18" s="190">
        <v>0.1</v>
      </c>
      <c r="H18" s="190">
        <f>G18*F18</f>
        <v>1.9800000000000002</v>
      </c>
    </row>
    <row r="19" spans="1:8">
      <c r="A19" s="198"/>
      <c r="B19" s="198"/>
      <c r="C19" s="198"/>
      <c r="D19" s="198"/>
      <c r="E19" s="198"/>
      <c r="F19" s="198"/>
      <c r="G19" s="198"/>
      <c r="H19" s="198"/>
    </row>
    <row r="20" spans="1:8">
      <c r="A20" s="357" t="s">
        <v>274</v>
      </c>
      <c r="B20" s="342"/>
      <c r="C20" s="342"/>
      <c r="D20" s="342"/>
      <c r="E20" s="342"/>
      <c r="F20" s="342"/>
      <c r="G20" s="342"/>
      <c r="H20" s="342"/>
    </row>
    <row r="21" spans="1:8">
      <c r="A21" s="334" t="s">
        <v>96</v>
      </c>
      <c r="B21" s="335"/>
      <c r="C21" s="335" t="s">
        <v>795</v>
      </c>
      <c r="D21" s="342"/>
      <c r="E21" s="342"/>
      <c r="F21" s="342"/>
      <c r="G21" s="342"/>
      <c r="H21" s="342"/>
    </row>
    <row r="22" spans="1:8">
      <c r="A22" s="334" t="s">
        <v>97</v>
      </c>
      <c r="B22" s="335"/>
      <c r="C22" s="335" t="s">
        <v>246</v>
      </c>
      <c r="D22" s="342"/>
      <c r="E22" s="342"/>
      <c r="F22" s="342"/>
      <c r="G22" s="342"/>
      <c r="H22" s="342"/>
    </row>
    <row r="23" spans="1:8" ht="29.25" customHeight="1">
      <c r="A23" s="334" t="s">
        <v>247</v>
      </c>
      <c r="B23" s="335"/>
      <c r="C23" s="341">
        <v>44774</v>
      </c>
      <c r="D23" s="342"/>
      <c r="E23" s="342"/>
      <c r="F23" s="342"/>
      <c r="G23" s="342"/>
      <c r="H23" s="342"/>
    </row>
    <row r="24" spans="1:8">
      <c r="A24" s="334" t="s">
        <v>248</v>
      </c>
      <c r="B24" s="335"/>
      <c r="C24" s="335" t="s">
        <v>793</v>
      </c>
      <c r="D24" s="342"/>
      <c r="E24" s="342"/>
      <c r="F24" s="342"/>
      <c r="G24" s="342"/>
      <c r="H24" s="342"/>
    </row>
    <row r="25" spans="1:8">
      <c r="A25" s="334" t="s">
        <v>250</v>
      </c>
      <c r="B25" s="335"/>
      <c r="C25" s="335" t="s">
        <v>251</v>
      </c>
      <c r="D25" s="342"/>
      <c r="E25" s="342"/>
      <c r="F25" s="342"/>
      <c r="G25" s="342"/>
      <c r="H25" s="342"/>
    </row>
    <row r="26" spans="1:8">
      <c r="A26" s="334" t="s">
        <v>252</v>
      </c>
      <c r="B26" s="335"/>
      <c r="C26" s="335" t="s">
        <v>253</v>
      </c>
      <c r="D26" s="342"/>
      <c r="E26" s="342"/>
      <c r="F26" s="342"/>
      <c r="G26" s="342"/>
      <c r="H26" s="342"/>
    </row>
    <row r="27" spans="1:8" ht="15" customHeight="1">
      <c r="A27" s="334" t="s">
        <v>254</v>
      </c>
      <c r="B27" s="335"/>
      <c r="C27" s="336">
        <f>H29</f>
        <v>9.9</v>
      </c>
      <c r="D27" s="343"/>
      <c r="E27" s="343"/>
      <c r="F27" s="343"/>
      <c r="G27" s="343"/>
      <c r="H27" s="343"/>
    </row>
    <row r="28" spans="1:8" ht="14.25" customHeight="1">
      <c r="A28" s="184"/>
      <c r="B28" s="184" t="s">
        <v>255</v>
      </c>
      <c r="C28" s="184" t="s">
        <v>97</v>
      </c>
      <c r="D28" s="184" t="s">
        <v>250</v>
      </c>
      <c r="E28" s="185" t="s">
        <v>252</v>
      </c>
      <c r="F28" s="186" t="s">
        <v>254</v>
      </c>
      <c r="G28" s="186" t="s">
        <v>256</v>
      </c>
      <c r="H28" s="186" t="s">
        <v>254</v>
      </c>
    </row>
    <row r="29" spans="1:8">
      <c r="A29" s="187" t="s">
        <v>257</v>
      </c>
      <c r="B29" s="187">
        <v>88316</v>
      </c>
      <c r="C29" s="187" t="s">
        <v>263</v>
      </c>
      <c r="D29" s="187" t="s">
        <v>264</v>
      </c>
      <c r="E29" s="188" t="s">
        <v>89</v>
      </c>
      <c r="F29" s="189">
        <v>19.8</v>
      </c>
      <c r="G29" s="189" t="s">
        <v>260</v>
      </c>
      <c r="H29" s="189">
        <f>G29*F29</f>
        <v>9.9</v>
      </c>
    </row>
    <row r="30" spans="1:8">
      <c r="A30" s="195"/>
      <c r="B30" s="195"/>
      <c r="C30" s="195"/>
      <c r="D30" s="195"/>
      <c r="E30" s="195"/>
      <c r="F30" s="195"/>
      <c r="G30" s="195"/>
      <c r="H30" s="195"/>
    </row>
    <row r="31" spans="1:8">
      <c r="A31" s="198"/>
      <c r="B31" s="198"/>
      <c r="C31" s="198"/>
      <c r="D31" s="198"/>
      <c r="E31" s="198"/>
      <c r="F31" s="198"/>
      <c r="G31" s="198"/>
      <c r="H31" s="198"/>
    </row>
    <row r="32" spans="1:8">
      <c r="A32" s="357" t="s">
        <v>286</v>
      </c>
      <c r="B32" s="342"/>
      <c r="C32" s="342"/>
      <c r="D32" s="342"/>
      <c r="E32" s="342"/>
      <c r="F32" s="342"/>
      <c r="G32" s="342"/>
      <c r="H32" s="342"/>
    </row>
    <row r="33" spans="1:8">
      <c r="A33" s="334" t="s">
        <v>96</v>
      </c>
      <c r="B33" s="335"/>
      <c r="C33" s="335" t="s">
        <v>796</v>
      </c>
      <c r="D33" s="342"/>
      <c r="E33" s="342"/>
      <c r="F33" s="342"/>
      <c r="G33" s="342"/>
      <c r="H33" s="342"/>
    </row>
    <row r="34" spans="1:8">
      <c r="A34" s="334" t="s">
        <v>97</v>
      </c>
      <c r="B34" s="335"/>
      <c r="C34" s="335" t="s">
        <v>275</v>
      </c>
      <c r="D34" s="342"/>
      <c r="E34" s="342"/>
      <c r="F34" s="342"/>
      <c r="G34" s="342"/>
      <c r="H34" s="342"/>
    </row>
    <row r="35" spans="1:8">
      <c r="A35" s="334" t="s">
        <v>247</v>
      </c>
      <c r="B35" s="335"/>
      <c r="C35" s="341">
        <v>44774</v>
      </c>
      <c r="D35" s="342"/>
      <c r="E35" s="342"/>
      <c r="F35" s="342"/>
      <c r="G35" s="342"/>
      <c r="H35" s="342"/>
    </row>
    <row r="36" spans="1:8" ht="28.5" customHeight="1">
      <c r="A36" s="334" t="s">
        <v>248</v>
      </c>
      <c r="B36" s="335"/>
      <c r="C36" s="335" t="s">
        <v>249</v>
      </c>
      <c r="D36" s="342"/>
      <c r="E36" s="342"/>
      <c r="F36" s="342"/>
      <c r="G36" s="342"/>
      <c r="H36" s="342"/>
    </row>
    <row r="37" spans="1:8">
      <c r="A37" s="334" t="s">
        <v>250</v>
      </c>
      <c r="B37" s="335"/>
      <c r="C37" s="335" t="s">
        <v>267</v>
      </c>
      <c r="D37" s="342"/>
      <c r="E37" s="342"/>
      <c r="F37" s="342"/>
      <c r="G37" s="342"/>
      <c r="H37" s="342"/>
    </row>
    <row r="38" spans="1:8">
      <c r="A38" s="334" t="s">
        <v>252</v>
      </c>
      <c r="B38" s="335"/>
      <c r="C38" s="335" t="s">
        <v>268</v>
      </c>
      <c r="D38" s="342"/>
      <c r="E38" s="342"/>
      <c r="F38" s="342"/>
      <c r="G38" s="342"/>
      <c r="H38" s="342"/>
    </row>
    <row r="39" spans="1:8">
      <c r="A39" s="334" t="s">
        <v>254</v>
      </c>
      <c r="B39" s="335"/>
      <c r="C39" s="336">
        <f>H41</f>
        <v>50</v>
      </c>
      <c r="D39" s="343"/>
      <c r="E39" s="343"/>
      <c r="F39" s="343"/>
      <c r="G39" s="343"/>
      <c r="H39" s="343"/>
    </row>
    <row r="40" spans="1:8" ht="29.25" customHeight="1">
      <c r="A40" s="184"/>
      <c r="B40" s="184" t="s">
        <v>255</v>
      </c>
      <c r="C40" s="184" t="s">
        <v>97</v>
      </c>
      <c r="D40" s="184" t="s">
        <v>250</v>
      </c>
      <c r="E40" s="185" t="s">
        <v>252</v>
      </c>
      <c r="F40" s="186" t="s">
        <v>254</v>
      </c>
      <c r="G40" s="186" t="s">
        <v>256</v>
      </c>
      <c r="H40" s="186" t="s">
        <v>254</v>
      </c>
    </row>
    <row r="41" spans="1:8" ht="25.5">
      <c r="A41" s="187" t="s">
        <v>261</v>
      </c>
      <c r="B41" s="187" t="s">
        <v>797</v>
      </c>
      <c r="C41" s="187" t="s">
        <v>269</v>
      </c>
      <c r="D41" s="187" t="s">
        <v>270</v>
      </c>
      <c r="E41" s="188" t="s">
        <v>271</v>
      </c>
      <c r="F41" s="189" t="s">
        <v>272</v>
      </c>
      <c r="G41" s="189" t="s">
        <v>273</v>
      </c>
      <c r="H41" s="190">
        <f>G41*F41</f>
        <v>50</v>
      </c>
    </row>
    <row r="42" spans="1:8">
      <c r="A42" s="200"/>
      <c r="B42" s="200"/>
      <c r="C42" s="200"/>
      <c r="D42" s="200"/>
      <c r="E42" s="201"/>
      <c r="F42" s="202"/>
      <c r="G42" s="202"/>
      <c r="H42" s="203"/>
    </row>
    <row r="43" spans="1:8">
      <c r="A43" s="198"/>
      <c r="B43" s="198"/>
      <c r="C43" s="198"/>
      <c r="D43" s="198"/>
      <c r="E43" s="198"/>
      <c r="F43" s="198"/>
      <c r="G43" s="198"/>
      <c r="H43" s="198"/>
    </row>
    <row r="44" spans="1:8">
      <c r="A44" s="357" t="s">
        <v>298</v>
      </c>
      <c r="B44" s="342"/>
      <c r="C44" s="342"/>
      <c r="D44" s="342"/>
      <c r="E44" s="342"/>
      <c r="F44" s="342"/>
      <c r="G44" s="342"/>
      <c r="H44" s="342"/>
    </row>
    <row r="45" spans="1:8">
      <c r="A45" s="334" t="s">
        <v>96</v>
      </c>
      <c r="B45" s="335"/>
      <c r="C45" s="335" t="s">
        <v>798</v>
      </c>
      <c r="D45" s="342"/>
      <c r="E45" s="342"/>
      <c r="F45" s="342"/>
      <c r="G45" s="342"/>
      <c r="H45" s="342"/>
    </row>
    <row r="46" spans="1:8">
      <c r="A46" s="334" t="s">
        <v>97</v>
      </c>
      <c r="B46" s="335"/>
      <c r="C46" s="335" t="s">
        <v>774</v>
      </c>
      <c r="D46" s="342"/>
      <c r="E46" s="342"/>
      <c r="F46" s="342"/>
      <c r="G46" s="342"/>
      <c r="H46" s="342"/>
    </row>
    <row r="47" spans="1:8">
      <c r="A47" s="334" t="s">
        <v>247</v>
      </c>
      <c r="B47" s="335"/>
      <c r="C47" s="341">
        <v>44774</v>
      </c>
      <c r="D47" s="342"/>
      <c r="E47" s="342"/>
      <c r="F47" s="342"/>
      <c r="G47" s="342"/>
      <c r="H47" s="342"/>
    </row>
    <row r="48" spans="1:8">
      <c r="A48" s="334" t="s">
        <v>248</v>
      </c>
      <c r="B48" s="335"/>
      <c r="C48" s="335" t="s">
        <v>793</v>
      </c>
      <c r="D48" s="342"/>
      <c r="E48" s="342"/>
      <c r="F48" s="342"/>
      <c r="G48" s="342"/>
      <c r="H48" s="342"/>
    </row>
    <row r="49" spans="1:8">
      <c r="A49" s="334" t="s">
        <v>250</v>
      </c>
      <c r="B49" s="335"/>
      <c r="C49" s="335" t="s">
        <v>338</v>
      </c>
      <c r="D49" s="342"/>
      <c r="E49" s="342"/>
      <c r="F49" s="342"/>
      <c r="G49" s="342"/>
      <c r="H49" s="342"/>
    </row>
    <row r="50" spans="1:8">
      <c r="A50" s="334" t="s">
        <v>252</v>
      </c>
      <c r="B50" s="335"/>
      <c r="C50" s="335" t="s">
        <v>271</v>
      </c>
      <c r="D50" s="342"/>
      <c r="E50" s="342"/>
      <c r="F50" s="342"/>
      <c r="G50" s="342"/>
      <c r="H50" s="342"/>
    </row>
    <row r="51" spans="1:8">
      <c r="A51" s="334" t="s">
        <v>254</v>
      </c>
      <c r="B51" s="335"/>
      <c r="C51" s="336">
        <f>SUM(H53:H58)</f>
        <v>78.593055000000007</v>
      </c>
      <c r="D51" s="343"/>
      <c r="E51" s="343"/>
      <c r="F51" s="343"/>
      <c r="G51" s="343"/>
      <c r="H51" s="343"/>
    </row>
    <row r="52" spans="1:8" ht="30">
      <c r="A52" s="184"/>
      <c r="B52" s="184" t="s">
        <v>255</v>
      </c>
      <c r="C52" s="184" t="s">
        <v>97</v>
      </c>
      <c r="D52" s="184" t="s">
        <v>250</v>
      </c>
      <c r="E52" s="185" t="s">
        <v>252</v>
      </c>
      <c r="F52" s="186" t="s">
        <v>254</v>
      </c>
      <c r="G52" s="186" t="s">
        <v>256</v>
      </c>
      <c r="H52" s="186" t="s">
        <v>254</v>
      </c>
    </row>
    <row r="53" spans="1:8" ht="38.25">
      <c r="A53" s="187" t="s">
        <v>257</v>
      </c>
      <c r="B53" s="188" t="s">
        <v>785</v>
      </c>
      <c r="C53" s="187" t="s">
        <v>775</v>
      </c>
      <c r="D53" s="187" t="s">
        <v>338</v>
      </c>
      <c r="E53" s="188" t="s">
        <v>282</v>
      </c>
      <c r="F53" s="188">
        <v>0.55000000000000004</v>
      </c>
      <c r="G53" s="204" t="s">
        <v>779</v>
      </c>
      <c r="H53" s="190">
        <f>G53*F53</f>
        <v>15.570500000000001</v>
      </c>
    </row>
    <row r="54" spans="1:8" ht="51">
      <c r="A54" s="187" t="s">
        <v>257</v>
      </c>
      <c r="B54" s="188" t="s">
        <v>786</v>
      </c>
      <c r="C54" s="187" t="s">
        <v>776</v>
      </c>
      <c r="D54" s="187" t="s">
        <v>338</v>
      </c>
      <c r="E54" s="188" t="s">
        <v>271</v>
      </c>
      <c r="F54" s="188">
        <v>3.15</v>
      </c>
      <c r="G54" s="204" t="s">
        <v>780</v>
      </c>
      <c r="H54" s="190">
        <f t="shared" ref="H54:H58" si="0">G54*F54</f>
        <v>1.323</v>
      </c>
    </row>
    <row r="55" spans="1:8" ht="25.5">
      <c r="A55" s="187" t="s">
        <v>257</v>
      </c>
      <c r="B55" s="188" t="s">
        <v>787</v>
      </c>
      <c r="C55" s="187" t="s">
        <v>777</v>
      </c>
      <c r="D55" s="187" t="s">
        <v>258</v>
      </c>
      <c r="E55" s="188" t="s">
        <v>259</v>
      </c>
      <c r="F55" s="188">
        <v>40.33</v>
      </c>
      <c r="G55" s="204" t="s">
        <v>781</v>
      </c>
      <c r="H55" s="190">
        <f t="shared" si="0"/>
        <v>0.20165</v>
      </c>
    </row>
    <row r="56" spans="1:8" ht="76.5">
      <c r="A56" s="187" t="s">
        <v>791</v>
      </c>
      <c r="B56" s="188" t="s">
        <v>788</v>
      </c>
      <c r="C56" s="187" t="s">
        <v>778</v>
      </c>
      <c r="D56" s="187" t="s">
        <v>90</v>
      </c>
      <c r="E56" s="188" t="s">
        <v>282</v>
      </c>
      <c r="F56" s="188">
        <v>643.54999999999995</v>
      </c>
      <c r="G56" s="204" t="s">
        <v>782</v>
      </c>
      <c r="H56" s="190">
        <f t="shared" si="0"/>
        <v>5.8563049999999999</v>
      </c>
    </row>
    <row r="57" spans="1:8" ht="25.5">
      <c r="A57" s="187" t="s">
        <v>791</v>
      </c>
      <c r="B57" s="188" t="s">
        <v>789</v>
      </c>
      <c r="C57" s="187" t="s">
        <v>162</v>
      </c>
      <c r="D57" s="187" t="s">
        <v>90</v>
      </c>
      <c r="E57" s="188" t="s">
        <v>271</v>
      </c>
      <c r="F57" s="188">
        <v>24.66</v>
      </c>
      <c r="G57" s="204" t="s">
        <v>783</v>
      </c>
      <c r="H57" s="190">
        <f t="shared" si="0"/>
        <v>39.702600000000004</v>
      </c>
    </row>
    <row r="58" spans="1:8" ht="25.5">
      <c r="A58" s="187" t="s">
        <v>791</v>
      </c>
      <c r="B58" s="188" t="s">
        <v>790</v>
      </c>
      <c r="C58" s="187" t="s">
        <v>91</v>
      </c>
      <c r="D58" s="187" t="s">
        <v>90</v>
      </c>
      <c r="E58" s="188" t="s">
        <v>347</v>
      </c>
      <c r="F58" s="236">
        <v>19.8</v>
      </c>
      <c r="G58" s="204" t="s">
        <v>784</v>
      </c>
      <c r="H58" s="190">
        <f t="shared" si="0"/>
        <v>15.939000000000002</v>
      </c>
    </row>
    <row r="59" spans="1:8">
      <c r="A59" s="200"/>
      <c r="B59" s="200"/>
      <c r="C59" s="200"/>
      <c r="D59" s="200"/>
      <c r="E59" s="201"/>
      <c r="F59" s="202"/>
      <c r="G59" s="202"/>
      <c r="H59" s="203"/>
    </row>
    <row r="60" spans="1:8">
      <c r="A60" s="357" t="s">
        <v>321</v>
      </c>
      <c r="B60" s="342"/>
      <c r="C60" s="342"/>
      <c r="D60" s="342"/>
      <c r="E60" s="342"/>
      <c r="F60" s="342"/>
      <c r="G60" s="342"/>
      <c r="H60" s="342"/>
    </row>
    <row r="61" spans="1:8">
      <c r="A61" s="334" t="s">
        <v>96</v>
      </c>
      <c r="B61" s="335"/>
      <c r="C61" s="335" t="s">
        <v>799</v>
      </c>
      <c r="D61" s="342"/>
      <c r="E61" s="342"/>
      <c r="F61" s="342"/>
      <c r="G61" s="342"/>
      <c r="H61" s="342"/>
    </row>
    <row r="62" spans="1:8">
      <c r="A62" s="334" t="s">
        <v>97</v>
      </c>
      <c r="B62" s="335"/>
      <c r="C62" s="335" t="s">
        <v>337</v>
      </c>
      <c r="D62" s="342"/>
      <c r="E62" s="342"/>
      <c r="F62" s="342"/>
      <c r="G62" s="342"/>
      <c r="H62" s="342"/>
    </row>
    <row r="63" spans="1:8">
      <c r="A63" s="334" t="s">
        <v>247</v>
      </c>
      <c r="B63" s="335"/>
      <c r="C63" s="341">
        <v>44774</v>
      </c>
      <c r="D63" s="342"/>
      <c r="E63" s="342"/>
      <c r="F63" s="342"/>
      <c r="G63" s="342"/>
      <c r="H63" s="342"/>
    </row>
    <row r="64" spans="1:8">
      <c r="A64" s="334" t="s">
        <v>248</v>
      </c>
      <c r="B64" s="335"/>
      <c r="C64" s="335" t="s">
        <v>811</v>
      </c>
      <c r="D64" s="342"/>
      <c r="E64" s="342"/>
      <c r="F64" s="342"/>
      <c r="G64" s="342"/>
      <c r="H64" s="342"/>
    </row>
    <row r="65" spans="1:8">
      <c r="A65" s="334" t="s">
        <v>250</v>
      </c>
      <c r="B65" s="335"/>
      <c r="C65" s="335" t="s">
        <v>338</v>
      </c>
      <c r="D65" s="342"/>
      <c r="E65" s="342"/>
      <c r="F65" s="342"/>
      <c r="G65" s="342"/>
      <c r="H65" s="342"/>
    </row>
    <row r="66" spans="1:8">
      <c r="A66" s="334" t="s">
        <v>252</v>
      </c>
      <c r="B66" s="335"/>
      <c r="C66" s="335" t="s">
        <v>271</v>
      </c>
      <c r="D66" s="342"/>
      <c r="E66" s="342"/>
      <c r="F66" s="342"/>
      <c r="G66" s="342"/>
      <c r="H66" s="342"/>
    </row>
    <row r="67" spans="1:8">
      <c r="A67" s="334" t="s">
        <v>254</v>
      </c>
      <c r="B67" s="335"/>
      <c r="C67" s="336">
        <f>SUM(H69:H76)</f>
        <v>370.66999999999996</v>
      </c>
      <c r="D67" s="343"/>
      <c r="E67" s="343"/>
      <c r="F67" s="343"/>
      <c r="G67" s="343"/>
      <c r="H67" s="343"/>
    </row>
    <row r="68" spans="1:8" ht="30">
      <c r="A68" s="184"/>
      <c r="B68" s="184" t="s">
        <v>255</v>
      </c>
      <c r="C68" s="184" t="s">
        <v>97</v>
      </c>
      <c r="D68" s="184" t="s">
        <v>250</v>
      </c>
      <c r="E68" s="185" t="s">
        <v>252</v>
      </c>
      <c r="F68" s="186" t="s">
        <v>254</v>
      </c>
      <c r="G68" s="185" t="s">
        <v>256</v>
      </c>
      <c r="H68" s="186" t="s">
        <v>254</v>
      </c>
    </row>
    <row r="69" spans="1:8" ht="25.5">
      <c r="A69" s="187" t="s">
        <v>257</v>
      </c>
      <c r="B69" s="187" t="s">
        <v>812</v>
      </c>
      <c r="C69" s="187" t="s">
        <v>339</v>
      </c>
      <c r="D69" s="187" t="s">
        <v>338</v>
      </c>
      <c r="E69" s="188" t="s">
        <v>282</v>
      </c>
      <c r="F69" s="189">
        <v>11.52</v>
      </c>
      <c r="G69" s="189" t="s">
        <v>340</v>
      </c>
      <c r="H69" s="190">
        <f>G69*F69</f>
        <v>138.24</v>
      </c>
    </row>
    <row r="70" spans="1:8" ht="25.5">
      <c r="A70" s="187" t="s">
        <v>257</v>
      </c>
      <c r="B70" s="187" t="s">
        <v>813</v>
      </c>
      <c r="C70" s="187" t="s">
        <v>341</v>
      </c>
      <c r="D70" s="187" t="s">
        <v>338</v>
      </c>
      <c r="E70" s="188" t="s">
        <v>271</v>
      </c>
      <c r="F70" s="189">
        <v>15.54</v>
      </c>
      <c r="G70" s="189" t="s">
        <v>283</v>
      </c>
      <c r="H70" s="190">
        <f t="shared" ref="H70:H76" si="1">G70*F70</f>
        <v>15.54</v>
      </c>
    </row>
    <row r="71" spans="1:8" ht="25.5">
      <c r="A71" s="187" t="s">
        <v>261</v>
      </c>
      <c r="B71" s="187" t="s">
        <v>815</v>
      </c>
      <c r="C71" s="187" t="s">
        <v>814</v>
      </c>
      <c r="D71" s="187" t="s">
        <v>90</v>
      </c>
      <c r="E71" s="188" t="s">
        <v>282</v>
      </c>
      <c r="F71" s="190">
        <v>8.73</v>
      </c>
      <c r="G71" s="189" t="s">
        <v>343</v>
      </c>
      <c r="H71" s="190">
        <f t="shared" si="1"/>
        <v>52.38</v>
      </c>
    </row>
    <row r="72" spans="1:8">
      <c r="A72" s="187" t="s">
        <v>261</v>
      </c>
      <c r="B72" s="187" t="s">
        <v>819</v>
      </c>
      <c r="C72" s="187" t="s">
        <v>344</v>
      </c>
      <c r="D72" s="187" t="s">
        <v>90</v>
      </c>
      <c r="E72" s="188" t="s">
        <v>271</v>
      </c>
      <c r="F72" s="189" t="s">
        <v>345</v>
      </c>
      <c r="G72" s="189" t="s">
        <v>283</v>
      </c>
      <c r="H72" s="190">
        <f t="shared" si="1"/>
        <v>27</v>
      </c>
    </row>
    <row r="73" spans="1:8" ht="27.75" customHeight="1">
      <c r="A73" s="187" t="s">
        <v>261</v>
      </c>
      <c r="B73" s="187" t="s">
        <v>818</v>
      </c>
      <c r="C73" s="187" t="s">
        <v>346</v>
      </c>
      <c r="D73" s="187" t="s">
        <v>90</v>
      </c>
      <c r="E73" s="188" t="s">
        <v>347</v>
      </c>
      <c r="F73" s="189">
        <v>3.1</v>
      </c>
      <c r="G73" s="189" t="s">
        <v>283</v>
      </c>
      <c r="H73" s="190">
        <f t="shared" si="1"/>
        <v>3.1</v>
      </c>
    </row>
    <row r="74" spans="1:8" ht="25.5">
      <c r="A74" s="187" t="s">
        <v>257</v>
      </c>
      <c r="B74" s="187">
        <v>88264</v>
      </c>
      <c r="C74" s="187" t="s">
        <v>816</v>
      </c>
      <c r="D74" s="187" t="s">
        <v>264</v>
      </c>
      <c r="E74" s="188" t="s">
        <v>89</v>
      </c>
      <c r="F74" s="189">
        <v>24.92</v>
      </c>
      <c r="G74" s="189" t="s">
        <v>342</v>
      </c>
      <c r="H74" s="190">
        <f t="shared" si="1"/>
        <v>74.760000000000005</v>
      </c>
    </row>
    <row r="75" spans="1:8" ht="25.5">
      <c r="A75" s="187" t="s">
        <v>257</v>
      </c>
      <c r="B75" s="187">
        <v>88316</v>
      </c>
      <c r="C75" s="187" t="s">
        <v>654</v>
      </c>
      <c r="D75" s="187" t="s">
        <v>264</v>
      </c>
      <c r="E75" s="188" t="s">
        <v>89</v>
      </c>
      <c r="F75" s="189">
        <v>19.8</v>
      </c>
      <c r="G75" s="189" t="s">
        <v>342</v>
      </c>
      <c r="H75" s="189">
        <f t="shared" si="1"/>
        <v>59.400000000000006</v>
      </c>
    </row>
    <row r="76" spans="1:8" ht="38.25">
      <c r="A76" s="187" t="s">
        <v>261</v>
      </c>
      <c r="B76" s="187" t="s">
        <v>817</v>
      </c>
      <c r="C76" s="187" t="s">
        <v>319</v>
      </c>
      <c r="D76" s="187" t="s">
        <v>90</v>
      </c>
      <c r="E76" s="188" t="s">
        <v>92</v>
      </c>
      <c r="F76" s="190">
        <v>25</v>
      </c>
      <c r="G76" s="189" t="s">
        <v>306</v>
      </c>
      <c r="H76" s="190">
        <f t="shared" si="1"/>
        <v>0.25</v>
      </c>
    </row>
    <row r="77" spans="1:8">
      <c r="A77" s="182"/>
      <c r="B77" s="182"/>
      <c r="C77" s="182"/>
      <c r="D77" s="182"/>
      <c r="E77" s="183"/>
      <c r="F77" s="181"/>
      <c r="G77" s="181"/>
      <c r="H77" s="180"/>
    </row>
    <row r="78" spans="1:8">
      <c r="A78" s="347" t="s">
        <v>325</v>
      </c>
      <c r="B78" s="348"/>
      <c r="C78" s="348"/>
      <c r="D78" s="348"/>
      <c r="E78" s="348"/>
      <c r="F78" s="348"/>
      <c r="G78" s="348"/>
      <c r="H78" s="348"/>
    </row>
    <row r="79" spans="1:8">
      <c r="A79" s="338" t="s">
        <v>96</v>
      </c>
      <c r="B79" s="339"/>
      <c r="C79" s="339" t="s">
        <v>820</v>
      </c>
      <c r="D79" s="340"/>
      <c r="E79" s="340"/>
      <c r="F79" s="340"/>
      <c r="G79" s="340"/>
      <c r="H79" s="340"/>
    </row>
    <row r="80" spans="1:8">
      <c r="A80" s="338" t="s">
        <v>97</v>
      </c>
      <c r="B80" s="339"/>
      <c r="C80" s="339" t="s">
        <v>350</v>
      </c>
      <c r="D80" s="340"/>
      <c r="E80" s="340"/>
      <c r="F80" s="340"/>
      <c r="G80" s="340"/>
      <c r="H80" s="340"/>
    </row>
    <row r="81" spans="1:8">
      <c r="A81" s="338" t="s">
        <v>247</v>
      </c>
      <c r="B81" s="339"/>
      <c r="C81" s="346">
        <v>44774</v>
      </c>
      <c r="D81" s="340"/>
      <c r="E81" s="340"/>
      <c r="F81" s="340"/>
      <c r="G81" s="340"/>
      <c r="H81" s="340"/>
    </row>
    <row r="82" spans="1:8">
      <c r="A82" s="338" t="s">
        <v>248</v>
      </c>
      <c r="B82" s="339"/>
      <c r="C82" s="339" t="s">
        <v>249</v>
      </c>
      <c r="D82" s="340"/>
      <c r="E82" s="340"/>
      <c r="F82" s="340"/>
      <c r="G82" s="340"/>
      <c r="H82" s="340"/>
    </row>
    <row r="83" spans="1:8">
      <c r="A83" s="338" t="s">
        <v>250</v>
      </c>
      <c r="B83" s="339"/>
      <c r="C83" s="339" t="s">
        <v>267</v>
      </c>
      <c r="D83" s="340"/>
      <c r="E83" s="340"/>
      <c r="F83" s="340"/>
      <c r="G83" s="340"/>
      <c r="H83" s="340"/>
    </row>
    <row r="84" spans="1:8">
      <c r="A84" s="338" t="s">
        <v>252</v>
      </c>
      <c r="B84" s="339"/>
      <c r="C84" s="339" t="s">
        <v>271</v>
      </c>
      <c r="D84" s="340"/>
      <c r="E84" s="340"/>
      <c r="F84" s="340"/>
      <c r="G84" s="340"/>
      <c r="H84" s="340"/>
    </row>
    <row r="85" spans="1:8">
      <c r="A85" s="338" t="s">
        <v>254</v>
      </c>
      <c r="B85" s="339"/>
      <c r="C85" s="351">
        <f>SUM(H87:H89)</f>
        <v>503.416</v>
      </c>
      <c r="D85" s="352"/>
      <c r="E85" s="352"/>
      <c r="F85" s="352"/>
      <c r="G85" s="352"/>
      <c r="H85" s="352"/>
    </row>
    <row r="86" spans="1:8" ht="30">
      <c r="A86" s="184"/>
      <c r="B86" s="184" t="s">
        <v>255</v>
      </c>
      <c r="C86" s="184" t="s">
        <v>97</v>
      </c>
      <c r="D86" s="184" t="s">
        <v>250</v>
      </c>
      <c r="E86" s="185" t="s">
        <v>252</v>
      </c>
      <c r="F86" s="186" t="s">
        <v>254</v>
      </c>
      <c r="G86" s="186" t="s">
        <v>256</v>
      </c>
      <c r="H86" s="186" t="s">
        <v>254</v>
      </c>
    </row>
    <row r="87" spans="1:8" ht="111" customHeight="1">
      <c r="A87" s="187" t="s">
        <v>261</v>
      </c>
      <c r="B87" s="187" t="s">
        <v>352</v>
      </c>
      <c r="C87" s="187" t="s">
        <v>353</v>
      </c>
      <c r="D87" s="187" t="s">
        <v>90</v>
      </c>
      <c r="E87" s="188" t="s">
        <v>271</v>
      </c>
      <c r="F87" s="189" t="s">
        <v>354</v>
      </c>
      <c r="G87" s="189" t="s">
        <v>283</v>
      </c>
      <c r="H87" s="190">
        <f t="shared" ref="H87:H89" si="2">G87*F87</f>
        <v>490</v>
      </c>
    </row>
    <row r="88" spans="1:8" ht="25.5">
      <c r="A88" s="187" t="s">
        <v>261</v>
      </c>
      <c r="B88" s="187">
        <v>88264</v>
      </c>
      <c r="C88" s="187" t="s">
        <v>816</v>
      </c>
      <c r="D88" s="187" t="s">
        <v>264</v>
      </c>
      <c r="E88" s="188" t="s">
        <v>89</v>
      </c>
      <c r="F88" s="189">
        <v>24.92</v>
      </c>
      <c r="G88" s="189" t="s">
        <v>351</v>
      </c>
      <c r="H88" s="190">
        <f t="shared" si="2"/>
        <v>7.476</v>
      </c>
    </row>
    <row r="89" spans="1:8" ht="25.5">
      <c r="A89" s="187" t="s">
        <v>261</v>
      </c>
      <c r="B89" s="187">
        <v>88316</v>
      </c>
      <c r="C89" s="187" t="s">
        <v>654</v>
      </c>
      <c r="D89" s="187" t="s">
        <v>264</v>
      </c>
      <c r="E89" s="188" t="s">
        <v>89</v>
      </c>
      <c r="F89" s="190">
        <v>19.8</v>
      </c>
      <c r="G89" s="189" t="s">
        <v>351</v>
      </c>
      <c r="H89" s="189">
        <f t="shared" si="2"/>
        <v>5.94</v>
      </c>
    </row>
    <row r="91" spans="1:8">
      <c r="A91" s="347" t="s">
        <v>349</v>
      </c>
      <c r="B91" s="348"/>
      <c r="C91" s="348"/>
      <c r="D91" s="348"/>
      <c r="E91" s="348"/>
      <c r="F91" s="348"/>
      <c r="G91" s="348"/>
      <c r="H91" s="348"/>
    </row>
    <row r="92" spans="1:8">
      <c r="A92" s="338" t="s">
        <v>96</v>
      </c>
      <c r="B92" s="339"/>
      <c r="C92" s="339" t="s">
        <v>821</v>
      </c>
      <c r="D92" s="340"/>
      <c r="E92" s="340"/>
      <c r="F92" s="340"/>
      <c r="G92" s="340"/>
      <c r="H92" s="340"/>
    </row>
    <row r="93" spans="1:8">
      <c r="A93" s="338" t="s">
        <v>97</v>
      </c>
      <c r="B93" s="339"/>
      <c r="C93" s="339" t="s">
        <v>822</v>
      </c>
      <c r="D93" s="340"/>
      <c r="E93" s="340"/>
      <c r="F93" s="340"/>
      <c r="G93" s="340"/>
      <c r="H93" s="340"/>
    </row>
    <row r="94" spans="1:8">
      <c r="A94" s="338" t="s">
        <v>247</v>
      </c>
      <c r="B94" s="339"/>
      <c r="C94" s="346">
        <v>44774</v>
      </c>
      <c r="D94" s="340"/>
      <c r="E94" s="340"/>
      <c r="F94" s="340"/>
      <c r="G94" s="340"/>
      <c r="H94" s="340"/>
    </row>
    <row r="95" spans="1:8">
      <c r="A95" s="338" t="s">
        <v>248</v>
      </c>
      <c r="B95" s="339"/>
      <c r="C95" s="339" t="s">
        <v>299</v>
      </c>
      <c r="D95" s="340"/>
      <c r="E95" s="340"/>
      <c r="F95" s="340"/>
      <c r="G95" s="340"/>
      <c r="H95" s="340"/>
    </row>
    <row r="96" spans="1:8">
      <c r="A96" s="338" t="s">
        <v>250</v>
      </c>
      <c r="B96" s="339"/>
      <c r="C96" s="339" t="s">
        <v>289</v>
      </c>
      <c r="D96" s="340"/>
      <c r="E96" s="340"/>
      <c r="F96" s="340"/>
      <c r="G96" s="340"/>
      <c r="H96" s="340"/>
    </row>
    <row r="97" spans="1:8">
      <c r="A97" s="334" t="s">
        <v>252</v>
      </c>
      <c r="B97" s="335"/>
      <c r="C97" s="335" t="s">
        <v>253</v>
      </c>
      <c r="D97" s="342"/>
      <c r="E97" s="342"/>
      <c r="F97" s="342"/>
      <c r="G97" s="342"/>
      <c r="H97" s="342"/>
    </row>
    <row r="98" spans="1:8">
      <c r="A98" s="334" t="s">
        <v>254</v>
      </c>
      <c r="B98" s="335"/>
      <c r="C98" s="336">
        <f>SUM(H100:H102)</f>
        <v>421.64672000000002</v>
      </c>
      <c r="D98" s="343"/>
      <c r="E98" s="343"/>
      <c r="F98" s="343"/>
      <c r="G98" s="343"/>
      <c r="H98" s="343"/>
    </row>
    <row r="99" spans="1:8" ht="30">
      <c r="A99" s="184"/>
      <c r="B99" s="184" t="s">
        <v>255</v>
      </c>
      <c r="C99" s="184" t="s">
        <v>97</v>
      </c>
      <c r="D99" s="184" t="s">
        <v>250</v>
      </c>
      <c r="E99" s="185" t="s">
        <v>252</v>
      </c>
      <c r="F99" s="186" t="s">
        <v>254</v>
      </c>
      <c r="G99" s="186" t="s">
        <v>256</v>
      </c>
      <c r="H99" s="186" t="s">
        <v>254</v>
      </c>
    </row>
    <row r="100" spans="1:8" ht="25.5">
      <c r="A100" s="187" t="s">
        <v>257</v>
      </c>
      <c r="B100" s="187" t="s">
        <v>290</v>
      </c>
      <c r="C100" s="187" t="s">
        <v>291</v>
      </c>
      <c r="D100" s="187" t="s">
        <v>292</v>
      </c>
      <c r="E100" s="188" t="s">
        <v>89</v>
      </c>
      <c r="F100" s="189">
        <v>24.51</v>
      </c>
      <c r="G100" s="189" t="s">
        <v>293</v>
      </c>
      <c r="H100" s="190">
        <f>G100*F100</f>
        <v>45.980760000000004</v>
      </c>
    </row>
    <row r="101" spans="1:8" ht="25.5">
      <c r="A101" s="187" t="s">
        <v>257</v>
      </c>
      <c r="B101" s="187" t="s">
        <v>294</v>
      </c>
      <c r="C101" s="187" t="s">
        <v>295</v>
      </c>
      <c r="D101" s="187" t="s">
        <v>292</v>
      </c>
      <c r="E101" s="188" t="s">
        <v>89</v>
      </c>
      <c r="F101" s="189">
        <v>22.21</v>
      </c>
      <c r="G101" s="189" t="s">
        <v>293</v>
      </c>
      <c r="H101" s="190">
        <f t="shared" ref="H101:H102" si="3">G101*F101</f>
        <v>41.665959999999998</v>
      </c>
    </row>
    <row r="102" spans="1:8" ht="28.5" customHeight="1">
      <c r="A102" s="187" t="s">
        <v>261</v>
      </c>
      <c r="B102" s="187" t="s">
        <v>296</v>
      </c>
      <c r="C102" s="187" t="s">
        <v>297</v>
      </c>
      <c r="D102" s="187" t="s">
        <v>90</v>
      </c>
      <c r="E102" s="188" t="s">
        <v>253</v>
      </c>
      <c r="F102" s="190">
        <v>334</v>
      </c>
      <c r="G102" s="189" t="s">
        <v>283</v>
      </c>
      <c r="H102" s="190">
        <f t="shared" si="3"/>
        <v>334</v>
      </c>
    </row>
    <row r="103" spans="1:8" ht="18.75" customHeight="1">
      <c r="A103" s="198"/>
      <c r="B103" s="198"/>
      <c r="C103" s="198"/>
      <c r="D103" s="198"/>
      <c r="E103" s="198"/>
      <c r="F103" s="198"/>
      <c r="G103" s="198"/>
      <c r="H103" s="198"/>
    </row>
    <row r="104" spans="1:8">
      <c r="A104" s="344" t="s">
        <v>355</v>
      </c>
      <c r="B104" s="345"/>
      <c r="C104" s="345"/>
      <c r="D104" s="345"/>
      <c r="E104" s="345"/>
      <c r="F104" s="345"/>
      <c r="G104" s="345"/>
      <c r="H104" s="345"/>
    </row>
    <row r="105" spans="1:8">
      <c r="A105" s="334" t="s">
        <v>96</v>
      </c>
      <c r="B105" s="335"/>
      <c r="C105" s="335" t="s">
        <v>823</v>
      </c>
      <c r="D105" s="342"/>
      <c r="E105" s="342"/>
      <c r="F105" s="342"/>
      <c r="G105" s="342"/>
      <c r="H105" s="342"/>
    </row>
    <row r="106" spans="1:8">
      <c r="A106" s="334" t="s">
        <v>97</v>
      </c>
      <c r="B106" s="335"/>
      <c r="C106" s="335" t="s">
        <v>300</v>
      </c>
      <c r="D106" s="342"/>
      <c r="E106" s="342"/>
      <c r="F106" s="342"/>
      <c r="G106" s="342"/>
      <c r="H106" s="342"/>
    </row>
    <row r="107" spans="1:8">
      <c r="A107" s="334" t="s">
        <v>247</v>
      </c>
      <c r="B107" s="335"/>
      <c r="C107" s="341">
        <v>44774</v>
      </c>
      <c r="D107" s="342"/>
      <c r="E107" s="342"/>
      <c r="F107" s="342"/>
      <c r="G107" s="342"/>
      <c r="H107" s="342"/>
    </row>
    <row r="108" spans="1:8">
      <c r="A108" s="334" t="s">
        <v>248</v>
      </c>
      <c r="B108" s="335"/>
      <c r="C108" s="335" t="s">
        <v>249</v>
      </c>
      <c r="D108" s="342"/>
      <c r="E108" s="342"/>
      <c r="F108" s="342"/>
      <c r="G108" s="342"/>
      <c r="H108" s="342"/>
    </row>
    <row r="109" spans="1:8">
      <c r="A109" s="334" t="s">
        <v>250</v>
      </c>
      <c r="B109" s="335"/>
      <c r="C109" s="335" t="s">
        <v>301</v>
      </c>
      <c r="D109" s="342"/>
      <c r="E109" s="342"/>
      <c r="F109" s="342"/>
      <c r="G109" s="342"/>
      <c r="H109" s="342"/>
    </row>
    <row r="110" spans="1:8">
      <c r="A110" s="334" t="s">
        <v>252</v>
      </c>
      <c r="B110" s="335"/>
      <c r="C110" s="335" t="s">
        <v>282</v>
      </c>
      <c r="D110" s="342"/>
      <c r="E110" s="342"/>
      <c r="F110" s="342"/>
      <c r="G110" s="342"/>
      <c r="H110" s="342"/>
    </row>
    <row r="111" spans="1:8">
      <c r="A111" s="334" t="s">
        <v>254</v>
      </c>
      <c r="B111" s="335"/>
      <c r="C111" s="336">
        <f>SUM(H113:H122)</f>
        <v>37.487559999999995</v>
      </c>
      <c r="D111" s="343"/>
      <c r="E111" s="343"/>
      <c r="F111" s="343"/>
      <c r="G111" s="343"/>
      <c r="H111" s="343"/>
    </row>
    <row r="112" spans="1:8" ht="30">
      <c r="A112" s="184"/>
      <c r="B112" s="184" t="s">
        <v>255</v>
      </c>
      <c r="C112" s="184" t="s">
        <v>97</v>
      </c>
      <c r="D112" s="184" t="s">
        <v>250</v>
      </c>
      <c r="E112" s="185" t="s">
        <v>252</v>
      </c>
      <c r="F112" s="186" t="s">
        <v>254</v>
      </c>
      <c r="G112" s="186" t="s">
        <v>256</v>
      </c>
      <c r="H112" s="186" t="s">
        <v>254</v>
      </c>
    </row>
    <row r="113" spans="1:8" ht="25.5">
      <c r="A113" s="187" t="s">
        <v>257</v>
      </c>
      <c r="B113" s="187">
        <v>43053</v>
      </c>
      <c r="C113" s="187" t="s">
        <v>865</v>
      </c>
      <c r="D113" s="187" t="s">
        <v>303</v>
      </c>
      <c r="E113" s="188" t="s">
        <v>304</v>
      </c>
      <c r="F113" s="189">
        <v>11.28</v>
      </c>
      <c r="G113" s="189" t="s">
        <v>283</v>
      </c>
      <c r="H113" s="190">
        <f>G113*F113</f>
        <v>11.28</v>
      </c>
    </row>
    <row r="114" spans="1:8" ht="25.5">
      <c r="A114" s="187" t="s">
        <v>261</v>
      </c>
      <c r="B114" s="187">
        <v>5074</v>
      </c>
      <c r="C114" s="187" t="s">
        <v>866</v>
      </c>
      <c r="D114" s="187" t="s">
        <v>90</v>
      </c>
      <c r="E114" s="188" t="s">
        <v>304</v>
      </c>
      <c r="F114" s="189">
        <v>25.07</v>
      </c>
      <c r="G114" s="189" t="s">
        <v>306</v>
      </c>
      <c r="H114" s="190">
        <f t="shared" ref="H114:H122" si="4">G114*F114</f>
        <v>0.25070000000000003</v>
      </c>
    </row>
    <row r="115" spans="1:8" ht="38.25">
      <c r="A115" s="187" t="s">
        <v>261</v>
      </c>
      <c r="B115" s="187" t="s">
        <v>307</v>
      </c>
      <c r="C115" s="187" t="s">
        <v>308</v>
      </c>
      <c r="D115" s="187" t="s">
        <v>90</v>
      </c>
      <c r="E115" s="188" t="s">
        <v>268</v>
      </c>
      <c r="F115" s="190">
        <v>121.56</v>
      </c>
      <c r="G115" s="189" t="s">
        <v>309</v>
      </c>
      <c r="H115" s="190">
        <f t="shared" si="4"/>
        <v>0.12156</v>
      </c>
    </row>
    <row r="116" spans="1:8">
      <c r="A116" s="187" t="s">
        <v>257</v>
      </c>
      <c r="B116" s="187">
        <v>88262</v>
      </c>
      <c r="C116" s="187" t="s">
        <v>285</v>
      </c>
      <c r="D116" s="187" t="s">
        <v>264</v>
      </c>
      <c r="E116" s="188" t="s">
        <v>89</v>
      </c>
      <c r="F116" s="190">
        <v>24.39</v>
      </c>
      <c r="G116" s="189" t="s">
        <v>273</v>
      </c>
      <c r="H116" s="190">
        <f t="shared" si="4"/>
        <v>4.8780000000000001</v>
      </c>
    </row>
    <row r="117" spans="1:8">
      <c r="A117" s="187" t="s">
        <v>261</v>
      </c>
      <c r="B117" s="187" t="s">
        <v>310</v>
      </c>
      <c r="C117" s="187" t="s">
        <v>824</v>
      </c>
      <c r="D117" s="187" t="s">
        <v>90</v>
      </c>
      <c r="E117" s="188" t="s">
        <v>92</v>
      </c>
      <c r="F117" s="189">
        <v>0.68</v>
      </c>
      <c r="G117" s="189" t="s">
        <v>311</v>
      </c>
      <c r="H117" s="190">
        <f t="shared" si="4"/>
        <v>3.4000000000000004</v>
      </c>
    </row>
    <row r="118" spans="1:8" ht="25.5">
      <c r="A118" s="187" t="s">
        <v>261</v>
      </c>
      <c r="B118" s="187" t="s">
        <v>312</v>
      </c>
      <c r="C118" s="187" t="s">
        <v>313</v>
      </c>
      <c r="D118" s="187" t="s">
        <v>90</v>
      </c>
      <c r="E118" s="188" t="s">
        <v>268</v>
      </c>
      <c r="F118" s="189">
        <v>89</v>
      </c>
      <c r="G118" s="189" t="s">
        <v>314</v>
      </c>
      <c r="H118" s="190">
        <f t="shared" si="4"/>
        <v>1.157</v>
      </c>
    </row>
    <row r="119" spans="1:8" ht="25.5">
      <c r="A119" s="187" t="s">
        <v>257</v>
      </c>
      <c r="B119" s="187">
        <v>88309</v>
      </c>
      <c r="C119" s="187" t="s">
        <v>162</v>
      </c>
      <c r="D119" s="187" t="s">
        <v>264</v>
      </c>
      <c r="E119" s="188" t="s">
        <v>89</v>
      </c>
      <c r="F119" s="189">
        <v>24.66</v>
      </c>
      <c r="G119" s="189" t="s">
        <v>305</v>
      </c>
      <c r="H119" s="190">
        <f t="shared" si="4"/>
        <v>9.8640000000000008</v>
      </c>
    </row>
    <row r="120" spans="1:8" ht="25.5">
      <c r="A120" s="187" t="s">
        <v>257</v>
      </c>
      <c r="B120" s="187">
        <v>88316</v>
      </c>
      <c r="C120" s="187" t="s">
        <v>91</v>
      </c>
      <c r="D120" s="187" t="s">
        <v>264</v>
      </c>
      <c r="E120" s="188" t="s">
        <v>89</v>
      </c>
      <c r="F120" s="189">
        <v>19.8</v>
      </c>
      <c r="G120" s="189" t="s">
        <v>273</v>
      </c>
      <c r="H120" s="189">
        <f t="shared" si="4"/>
        <v>3.9600000000000004</v>
      </c>
    </row>
    <row r="121" spans="1:8" ht="15" customHeight="1">
      <c r="A121" s="187" t="s">
        <v>261</v>
      </c>
      <c r="B121" s="187" t="s">
        <v>315</v>
      </c>
      <c r="C121" s="187" t="s">
        <v>316</v>
      </c>
      <c r="D121" s="187" t="s">
        <v>90</v>
      </c>
      <c r="E121" s="188" t="s">
        <v>30</v>
      </c>
      <c r="F121" s="189">
        <v>12.1</v>
      </c>
      <c r="G121" s="189" t="s">
        <v>317</v>
      </c>
      <c r="H121" s="190">
        <f t="shared" si="4"/>
        <v>0.42350000000000004</v>
      </c>
    </row>
    <row r="122" spans="1:8" ht="38.25">
      <c r="A122" s="187" t="s">
        <v>261</v>
      </c>
      <c r="B122" s="187" t="s">
        <v>318</v>
      </c>
      <c r="C122" s="187" t="s">
        <v>319</v>
      </c>
      <c r="D122" s="187" t="s">
        <v>90</v>
      </c>
      <c r="E122" s="188" t="s">
        <v>92</v>
      </c>
      <c r="F122" s="190">
        <v>27.6</v>
      </c>
      <c r="G122" s="189" t="s">
        <v>320</v>
      </c>
      <c r="H122" s="190">
        <f t="shared" si="4"/>
        <v>2.1528</v>
      </c>
    </row>
    <row r="124" spans="1:8">
      <c r="A124" s="347" t="s">
        <v>359</v>
      </c>
      <c r="B124" s="348"/>
      <c r="C124" s="348"/>
      <c r="D124" s="348"/>
      <c r="E124" s="348"/>
      <c r="F124" s="348"/>
      <c r="G124" s="348"/>
      <c r="H124" s="348"/>
    </row>
    <row r="125" spans="1:8">
      <c r="A125" s="338" t="s">
        <v>96</v>
      </c>
      <c r="B125" s="339"/>
      <c r="C125" s="339" t="s">
        <v>825</v>
      </c>
      <c r="D125" s="340"/>
      <c r="E125" s="340"/>
      <c r="F125" s="340"/>
      <c r="G125" s="340"/>
      <c r="H125" s="340"/>
    </row>
    <row r="126" spans="1:8">
      <c r="A126" s="338" t="s">
        <v>97</v>
      </c>
      <c r="B126" s="339"/>
      <c r="C126" s="339" t="s">
        <v>605</v>
      </c>
      <c r="D126" s="340"/>
      <c r="E126" s="340"/>
      <c r="F126" s="340"/>
      <c r="G126" s="340"/>
      <c r="H126" s="340"/>
    </row>
    <row r="127" spans="1:8">
      <c r="A127" s="338" t="s">
        <v>247</v>
      </c>
      <c r="B127" s="339"/>
      <c r="C127" s="346">
        <v>44774</v>
      </c>
      <c r="D127" s="340"/>
      <c r="E127" s="340"/>
      <c r="F127" s="340"/>
      <c r="G127" s="340"/>
      <c r="H127" s="340"/>
    </row>
    <row r="128" spans="1:8">
      <c r="A128" s="338" t="s">
        <v>248</v>
      </c>
      <c r="B128" s="339"/>
      <c r="C128" s="339" t="s">
        <v>249</v>
      </c>
      <c r="D128" s="340"/>
      <c r="E128" s="340"/>
      <c r="F128" s="340"/>
      <c r="G128" s="340"/>
      <c r="H128" s="340"/>
    </row>
    <row r="129" spans="1:8">
      <c r="A129" s="338" t="s">
        <v>250</v>
      </c>
      <c r="B129" s="339"/>
      <c r="C129" s="339" t="s">
        <v>458</v>
      </c>
      <c r="D129" s="340"/>
      <c r="E129" s="340"/>
      <c r="F129" s="340"/>
      <c r="G129" s="340"/>
      <c r="H129" s="340"/>
    </row>
    <row r="130" spans="1:8">
      <c r="A130" s="338" t="s">
        <v>252</v>
      </c>
      <c r="B130" s="339"/>
      <c r="C130" s="339" t="s">
        <v>392</v>
      </c>
      <c r="D130" s="340"/>
      <c r="E130" s="340"/>
      <c r="F130" s="340"/>
      <c r="G130" s="340"/>
      <c r="H130" s="340"/>
    </row>
    <row r="131" spans="1:8">
      <c r="A131" s="334" t="s">
        <v>254</v>
      </c>
      <c r="B131" s="335"/>
      <c r="C131" s="336">
        <f>SUM(H133:H139)</f>
        <v>424.87199999999996</v>
      </c>
      <c r="D131" s="343"/>
      <c r="E131" s="343"/>
      <c r="F131" s="343"/>
      <c r="G131" s="343"/>
      <c r="H131" s="343"/>
    </row>
    <row r="132" spans="1:8" ht="30">
      <c r="A132" s="184"/>
      <c r="B132" s="184" t="s">
        <v>255</v>
      </c>
      <c r="C132" s="184" t="s">
        <v>97</v>
      </c>
      <c r="D132" s="184" t="s">
        <v>250</v>
      </c>
      <c r="E132" s="185" t="s">
        <v>252</v>
      </c>
      <c r="F132" s="186" t="s">
        <v>254</v>
      </c>
      <c r="G132" s="185" t="s">
        <v>256</v>
      </c>
      <c r="H132" s="186" t="s">
        <v>254</v>
      </c>
    </row>
    <row r="133" spans="1:8" ht="26.25" customHeight="1">
      <c r="A133" s="187" t="s">
        <v>257</v>
      </c>
      <c r="B133" s="187" t="s">
        <v>607</v>
      </c>
      <c r="C133" s="187" t="s">
        <v>608</v>
      </c>
      <c r="D133" s="187" t="s">
        <v>90</v>
      </c>
      <c r="E133" s="187" t="s">
        <v>606</v>
      </c>
      <c r="F133" s="187">
        <v>509.58</v>
      </c>
      <c r="G133" s="205">
        <v>0.05</v>
      </c>
      <c r="H133" s="190">
        <f>G133*F133</f>
        <v>25.478999999999999</v>
      </c>
    </row>
    <row r="134" spans="1:8" ht="38.25">
      <c r="A134" s="187" t="s">
        <v>257</v>
      </c>
      <c r="B134" s="187" t="s">
        <v>609</v>
      </c>
      <c r="C134" s="187" t="s">
        <v>610</v>
      </c>
      <c r="D134" s="187" t="s">
        <v>90</v>
      </c>
      <c r="E134" s="187" t="s">
        <v>611</v>
      </c>
      <c r="F134" s="187">
        <v>135.04</v>
      </c>
      <c r="G134" s="205">
        <v>0.5</v>
      </c>
      <c r="H134" s="190">
        <f t="shared" ref="H134:H139" si="5">G134*F134</f>
        <v>67.52</v>
      </c>
    </row>
    <row r="135" spans="1:8" ht="51">
      <c r="A135" s="187" t="s">
        <v>261</v>
      </c>
      <c r="B135" s="187" t="s">
        <v>612</v>
      </c>
      <c r="C135" s="187" t="s">
        <v>302</v>
      </c>
      <c r="D135" s="187" t="s">
        <v>90</v>
      </c>
      <c r="E135" s="187" t="s">
        <v>304</v>
      </c>
      <c r="F135" s="187">
        <v>14.76</v>
      </c>
      <c r="G135" s="205">
        <v>4</v>
      </c>
      <c r="H135" s="190">
        <f t="shared" si="5"/>
        <v>59.04</v>
      </c>
    </row>
    <row r="136" spans="1:8" ht="51">
      <c r="A136" s="187" t="s">
        <v>261</v>
      </c>
      <c r="B136" s="187" t="s">
        <v>613</v>
      </c>
      <c r="C136" s="187" t="s">
        <v>614</v>
      </c>
      <c r="D136" s="187" t="s">
        <v>264</v>
      </c>
      <c r="E136" s="187" t="s">
        <v>611</v>
      </c>
      <c r="F136" s="187">
        <v>94.81</v>
      </c>
      <c r="G136" s="205">
        <v>0.4</v>
      </c>
      <c r="H136" s="190">
        <f t="shared" si="5"/>
        <v>37.923999999999999</v>
      </c>
    </row>
    <row r="137" spans="1:8" ht="25.5">
      <c r="A137" s="187" t="s">
        <v>261</v>
      </c>
      <c r="B137" s="187" t="s">
        <v>615</v>
      </c>
      <c r="C137" s="187" t="s">
        <v>616</v>
      </c>
      <c r="D137" s="187" t="s">
        <v>90</v>
      </c>
      <c r="E137" s="187" t="s">
        <v>611</v>
      </c>
      <c r="F137" s="187">
        <v>6.15</v>
      </c>
      <c r="G137" s="205">
        <v>0.9</v>
      </c>
      <c r="H137" s="190">
        <f t="shared" si="5"/>
        <v>5.5350000000000001</v>
      </c>
    </row>
    <row r="138" spans="1:8" ht="38.25">
      <c r="A138" s="187" t="s">
        <v>261</v>
      </c>
      <c r="B138" s="187" t="s">
        <v>617</v>
      </c>
      <c r="C138" s="187" t="s">
        <v>618</v>
      </c>
      <c r="D138" s="187" t="s">
        <v>264</v>
      </c>
      <c r="E138" s="187" t="s">
        <v>611</v>
      </c>
      <c r="F138" s="187">
        <v>35.03</v>
      </c>
      <c r="G138" s="205">
        <v>0.9</v>
      </c>
      <c r="H138" s="190">
        <f t="shared" si="5"/>
        <v>31.527000000000001</v>
      </c>
    </row>
    <row r="139" spans="1:8" ht="51">
      <c r="A139" s="187" t="s">
        <v>261</v>
      </c>
      <c r="B139" s="187" t="s">
        <v>619</v>
      </c>
      <c r="C139" s="187" t="s">
        <v>620</v>
      </c>
      <c r="D139" s="187" t="s">
        <v>90</v>
      </c>
      <c r="E139" s="187" t="s">
        <v>611</v>
      </c>
      <c r="F139" s="187">
        <v>152.19</v>
      </c>
      <c r="G139" s="205">
        <v>1.3</v>
      </c>
      <c r="H139" s="190">
        <f t="shared" si="5"/>
        <v>197.84700000000001</v>
      </c>
    </row>
    <row r="141" spans="1:8">
      <c r="A141" s="347" t="s">
        <v>361</v>
      </c>
      <c r="B141" s="348"/>
      <c r="C141" s="348"/>
      <c r="D141" s="348"/>
      <c r="E141" s="348"/>
      <c r="F141" s="348"/>
      <c r="G141" s="348"/>
      <c r="H141" s="348"/>
    </row>
    <row r="142" spans="1:8">
      <c r="A142" s="338" t="s">
        <v>96</v>
      </c>
      <c r="B142" s="339"/>
      <c r="C142" s="339" t="s">
        <v>826</v>
      </c>
      <c r="D142" s="340"/>
      <c r="E142" s="340"/>
      <c r="F142" s="340"/>
      <c r="G142" s="340"/>
      <c r="H142" s="340"/>
    </row>
    <row r="143" spans="1:8">
      <c r="A143" s="338" t="s">
        <v>97</v>
      </c>
      <c r="B143" s="339"/>
      <c r="C143" s="339" t="s">
        <v>387</v>
      </c>
      <c r="D143" s="340"/>
      <c r="E143" s="340"/>
      <c r="F143" s="340"/>
      <c r="G143" s="340"/>
      <c r="H143" s="340"/>
    </row>
    <row r="144" spans="1:8" ht="24.75" customHeight="1">
      <c r="A144" s="338" t="s">
        <v>247</v>
      </c>
      <c r="B144" s="339"/>
      <c r="C144" s="346">
        <v>44774</v>
      </c>
      <c r="D144" s="340"/>
      <c r="E144" s="340"/>
      <c r="F144" s="340"/>
      <c r="G144" s="340"/>
      <c r="H144" s="340"/>
    </row>
    <row r="145" spans="1:8">
      <c r="A145" s="338" t="s">
        <v>248</v>
      </c>
      <c r="B145" s="339"/>
      <c r="C145" s="339" t="s">
        <v>299</v>
      </c>
      <c r="D145" s="340"/>
      <c r="E145" s="340"/>
      <c r="F145" s="340"/>
      <c r="G145" s="340"/>
      <c r="H145" s="340"/>
    </row>
    <row r="146" spans="1:8" ht="69.75" customHeight="1">
      <c r="A146" s="338" t="s">
        <v>250</v>
      </c>
      <c r="B146" s="339"/>
      <c r="C146" s="339" t="s">
        <v>365</v>
      </c>
      <c r="D146" s="340"/>
      <c r="E146" s="340"/>
      <c r="F146" s="340"/>
      <c r="G146" s="340"/>
      <c r="H146" s="340"/>
    </row>
    <row r="147" spans="1:8">
      <c r="A147" s="338" t="s">
        <v>252</v>
      </c>
      <c r="B147" s="339"/>
      <c r="C147" s="339" t="s">
        <v>253</v>
      </c>
      <c r="D147" s="340"/>
      <c r="E147" s="340"/>
      <c r="F147" s="340"/>
      <c r="G147" s="340"/>
      <c r="H147" s="340"/>
    </row>
    <row r="148" spans="1:8">
      <c r="A148" s="338" t="s">
        <v>254</v>
      </c>
      <c r="B148" s="339"/>
      <c r="C148" s="351">
        <f>SUM(H150:H157)</f>
        <v>134.792776</v>
      </c>
      <c r="D148" s="352"/>
      <c r="E148" s="352"/>
      <c r="F148" s="352"/>
      <c r="G148" s="352"/>
      <c r="H148" s="352"/>
    </row>
    <row r="149" spans="1:8" ht="30">
      <c r="A149" s="184"/>
      <c r="B149" s="184" t="s">
        <v>255</v>
      </c>
      <c r="C149" s="184" t="s">
        <v>97</v>
      </c>
      <c r="D149" s="184" t="s">
        <v>250</v>
      </c>
      <c r="E149" s="185" t="s">
        <v>252</v>
      </c>
      <c r="F149" s="186" t="s">
        <v>254</v>
      </c>
      <c r="G149" s="186" t="s">
        <v>256</v>
      </c>
      <c r="H149" s="186" t="s">
        <v>254</v>
      </c>
    </row>
    <row r="150" spans="1:8" ht="76.5">
      <c r="A150" s="184" t="s">
        <v>257</v>
      </c>
      <c r="B150" s="187">
        <v>90930</v>
      </c>
      <c r="C150" s="187" t="s">
        <v>867</v>
      </c>
      <c r="D150" s="238" t="s">
        <v>868</v>
      </c>
      <c r="E150" s="237" t="s">
        <v>18</v>
      </c>
      <c r="F150" s="239">
        <v>88.86</v>
      </c>
      <c r="G150" s="240">
        <v>1</v>
      </c>
      <c r="H150" s="190">
        <f>G150*F150</f>
        <v>88.86</v>
      </c>
    </row>
    <row r="151" spans="1:8" ht="51">
      <c r="A151" s="187" t="s">
        <v>257</v>
      </c>
      <c r="B151" s="187" t="s">
        <v>366</v>
      </c>
      <c r="C151" s="187" t="s">
        <v>367</v>
      </c>
      <c r="D151" s="187" t="s">
        <v>292</v>
      </c>
      <c r="E151" s="188" t="s">
        <v>268</v>
      </c>
      <c r="F151" s="189">
        <v>667.61</v>
      </c>
      <c r="G151" s="189" t="s">
        <v>368</v>
      </c>
      <c r="H151" s="190">
        <f>G151*F151</f>
        <v>11.082326</v>
      </c>
    </row>
    <row r="152" spans="1:8" ht="25.5">
      <c r="A152" s="187" t="s">
        <v>257</v>
      </c>
      <c r="B152" s="187" t="s">
        <v>323</v>
      </c>
      <c r="C152" s="187" t="s">
        <v>162</v>
      </c>
      <c r="D152" s="187" t="s">
        <v>292</v>
      </c>
      <c r="E152" s="188" t="s">
        <v>89</v>
      </c>
      <c r="F152" s="189">
        <v>24.66</v>
      </c>
      <c r="G152" s="189" t="s">
        <v>369</v>
      </c>
      <c r="H152" s="190">
        <f t="shared" ref="H152:H157" si="6">G152*F152</f>
        <v>13.587660000000001</v>
      </c>
    </row>
    <row r="153" spans="1:8" ht="25.5">
      <c r="A153" s="187" t="s">
        <v>257</v>
      </c>
      <c r="B153" s="187" t="s">
        <v>324</v>
      </c>
      <c r="C153" s="187" t="s">
        <v>91</v>
      </c>
      <c r="D153" s="187" t="s">
        <v>292</v>
      </c>
      <c r="E153" s="188" t="s">
        <v>89</v>
      </c>
      <c r="F153" s="189">
        <v>19.8</v>
      </c>
      <c r="G153" s="189" t="s">
        <v>370</v>
      </c>
      <c r="H153" s="190">
        <f t="shared" si="6"/>
        <v>5.4450000000000003</v>
      </c>
    </row>
    <row r="154" spans="1:8" ht="51">
      <c r="A154" s="187" t="s">
        <v>257</v>
      </c>
      <c r="B154" s="187" t="s">
        <v>371</v>
      </c>
      <c r="C154" s="187" t="s">
        <v>372</v>
      </c>
      <c r="D154" s="187" t="s">
        <v>373</v>
      </c>
      <c r="E154" s="188" t="s">
        <v>374</v>
      </c>
      <c r="F154" s="189">
        <v>3.13</v>
      </c>
      <c r="G154" s="189" t="s">
        <v>375</v>
      </c>
      <c r="H154" s="190">
        <f t="shared" si="6"/>
        <v>0.38499</v>
      </c>
    </row>
    <row r="155" spans="1:8" ht="51">
      <c r="A155" s="187" t="s">
        <v>257</v>
      </c>
      <c r="B155" s="187" t="s">
        <v>376</v>
      </c>
      <c r="C155" s="187" t="s">
        <v>377</v>
      </c>
      <c r="D155" s="187" t="s">
        <v>373</v>
      </c>
      <c r="E155" s="188" t="s">
        <v>378</v>
      </c>
      <c r="F155" s="189">
        <v>0.5</v>
      </c>
      <c r="G155" s="189" t="s">
        <v>379</v>
      </c>
      <c r="H155" s="190">
        <f t="shared" si="6"/>
        <v>0.214</v>
      </c>
    </row>
    <row r="156" spans="1:8" ht="38.25">
      <c r="A156" s="187" t="s">
        <v>261</v>
      </c>
      <c r="B156" s="187" t="s">
        <v>380</v>
      </c>
      <c r="C156" s="187" t="s">
        <v>381</v>
      </c>
      <c r="D156" s="187" t="s">
        <v>90</v>
      </c>
      <c r="E156" s="188" t="s">
        <v>30</v>
      </c>
      <c r="F156" s="189">
        <v>1.32</v>
      </c>
      <c r="G156" s="189" t="s">
        <v>382</v>
      </c>
      <c r="H156" s="190">
        <f t="shared" si="6"/>
        <v>2.2044000000000001</v>
      </c>
    </row>
    <row r="157" spans="1:8" ht="51">
      <c r="A157" s="187" t="s">
        <v>261</v>
      </c>
      <c r="B157" s="187" t="s">
        <v>383</v>
      </c>
      <c r="C157" s="187" t="s">
        <v>384</v>
      </c>
      <c r="D157" s="187" t="s">
        <v>90</v>
      </c>
      <c r="E157" s="188" t="s">
        <v>92</v>
      </c>
      <c r="F157" s="189">
        <v>0.56000000000000005</v>
      </c>
      <c r="G157" s="189" t="s">
        <v>385</v>
      </c>
      <c r="H157" s="190">
        <f t="shared" si="6"/>
        <v>13.0144</v>
      </c>
    </row>
    <row r="159" spans="1:8">
      <c r="A159" s="347" t="s">
        <v>386</v>
      </c>
      <c r="B159" s="348"/>
      <c r="C159" s="348"/>
      <c r="D159" s="348"/>
      <c r="E159" s="348"/>
      <c r="F159" s="348"/>
      <c r="G159" s="348"/>
      <c r="H159" s="348"/>
    </row>
    <row r="160" spans="1:8">
      <c r="A160" s="338" t="s">
        <v>96</v>
      </c>
      <c r="B160" s="339"/>
      <c r="C160" s="339" t="s">
        <v>827</v>
      </c>
      <c r="D160" s="340"/>
      <c r="E160" s="340"/>
      <c r="F160" s="340"/>
      <c r="G160" s="340"/>
      <c r="H160" s="340"/>
    </row>
    <row r="161" spans="1:8">
      <c r="A161" s="334" t="s">
        <v>97</v>
      </c>
      <c r="B161" s="335"/>
      <c r="C161" s="335" t="s">
        <v>390</v>
      </c>
      <c r="D161" s="342"/>
      <c r="E161" s="342"/>
      <c r="F161" s="342"/>
      <c r="G161" s="342"/>
      <c r="H161" s="342"/>
    </row>
    <row r="162" spans="1:8">
      <c r="A162" s="334" t="s">
        <v>247</v>
      </c>
      <c r="B162" s="335"/>
      <c r="C162" s="341">
        <v>44774</v>
      </c>
      <c r="D162" s="342"/>
      <c r="E162" s="342"/>
      <c r="F162" s="342"/>
      <c r="G162" s="342"/>
      <c r="H162" s="342"/>
    </row>
    <row r="163" spans="1:8">
      <c r="A163" s="334" t="s">
        <v>248</v>
      </c>
      <c r="B163" s="335"/>
      <c r="C163" s="335" t="s">
        <v>249</v>
      </c>
      <c r="D163" s="342"/>
      <c r="E163" s="342"/>
      <c r="F163" s="342"/>
      <c r="G163" s="342"/>
      <c r="H163" s="342"/>
    </row>
    <row r="164" spans="1:8">
      <c r="A164" s="334" t="s">
        <v>250</v>
      </c>
      <c r="B164" s="335"/>
      <c r="C164" s="335" t="s">
        <v>391</v>
      </c>
      <c r="D164" s="342"/>
      <c r="E164" s="342"/>
      <c r="F164" s="342"/>
      <c r="G164" s="342"/>
      <c r="H164" s="342"/>
    </row>
    <row r="165" spans="1:8">
      <c r="A165" s="334" t="s">
        <v>252</v>
      </c>
      <c r="B165" s="335"/>
      <c r="C165" s="335" t="s">
        <v>392</v>
      </c>
      <c r="D165" s="342"/>
      <c r="E165" s="342"/>
      <c r="F165" s="342"/>
      <c r="G165" s="342"/>
      <c r="H165" s="342"/>
    </row>
    <row r="166" spans="1:8">
      <c r="A166" s="334" t="s">
        <v>254</v>
      </c>
      <c r="B166" s="335"/>
      <c r="C166" s="336">
        <f>SUM(H168:H174)</f>
        <v>124.666</v>
      </c>
      <c r="D166" s="343"/>
      <c r="E166" s="343"/>
      <c r="F166" s="343"/>
      <c r="G166" s="343"/>
      <c r="H166" s="343"/>
    </row>
    <row r="167" spans="1:8" ht="30">
      <c r="A167" s="184"/>
      <c r="B167" s="184" t="s">
        <v>255</v>
      </c>
      <c r="C167" s="184" t="s">
        <v>97</v>
      </c>
      <c r="D167" s="184" t="s">
        <v>250</v>
      </c>
      <c r="E167" s="185" t="s">
        <v>252</v>
      </c>
      <c r="F167" s="186" t="s">
        <v>254</v>
      </c>
      <c r="G167" s="186" t="s">
        <v>256</v>
      </c>
      <c r="H167" s="186" t="s">
        <v>254</v>
      </c>
    </row>
    <row r="168" spans="1:8" ht="25.5">
      <c r="A168" s="187" t="s">
        <v>261</v>
      </c>
      <c r="B168" s="187">
        <v>122</v>
      </c>
      <c r="C168" s="187" t="s">
        <v>869</v>
      </c>
      <c r="D168" s="187" t="s">
        <v>90</v>
      </c>
      <c r="E168" s="188" t="s">
        <v>304</v>
      </c>
      <c r="F168" s="190">
        <v>57.7</v>
      </c>
      <c r="G168" s="189" t="s">
        <v>393</v>
      </c>
      <c r="H168" s="190">
        <f t="shared" ref="H168:H174" si="7">G168*F168</f>
        <v>0.86550000000000005</v>
      </c>
    </row>
    <row r="169" spans="1:8">
      <c r="A169" s="187" t="s">
        <v>261</v>
      </c>
      <c r="B169" s="187" t="s">
        <v>394</v>
      </c>
      <c r="C169" s="187" t="s">
        <v>395</v>
      </c>
      <c r="D169" s="187" t="s">
        <v>90</v>
      </c>
      <c r="E169" s="188" t="s">
        <v>92</v>
      </c>
      <c r="F169" s="189">
        <v>18.09</v>
      </c>
      <c r="G169" s="189" t="s">
        <v>396</v>
      </c>
      <c r="H169" s="190">
        <f t="shared" si="7"/>
        <v>0.90450000000000008</v>
      </c>
    </row>
    <row r="170" spans="1:8">
      <c r="A170" s="187" t="s">
        <v>261</v>
      </c>
      <c r="B170" s="187">
        <v>88267</v>
      </c>
      <c r="C170" s="187" t="s">
        <v>397</v>
      </c>
      <c r="D170" s="187" t="s">
        <v>264</v>
      </c>
      <c r="E170" s="188" t="s">
        <v>89</v>
      </c>
      <c r="F170" s="189">
        <v>24.04</v>
      </c>
      <c r="G170" s="189" t="s">
        <v>305</v>
      </c>
      <c r="H170" s="190">
        <f t="shared" si="7"/>
        <v>9.6159999999999997</v>
      </c>
    </row>
    <row r="171" spans="1:8" ht="25.5">
      <c r="A171" s="187" t="s">
        <v>261</v>
      </c>
      <c r="B171" s="187" t="s">
        <v>398</v>
      </c>
      <c r="C171" s="187" t="s">
        <v>399</v>
      </c>
      <c r="D171" s="187" t="s">
        <v>90</v>
      </c>
      <c r="E171" s="188" t="s">
        <v>347</v>
      </c>
      <c r="F171" s="189">
        <v>9.4600000000000009</v>
      </c>
      <c r="G171" s="189" t="s">
        <v>358</v>
      </c>
      <c r="H171" s="190">
        <f t="shared" si="7"/>
        <v>18.920000000000002</v>
      </c>
    </row>
    <row r="172" spans="1:8" ht="25.5">
      <c r="A172" s="187" t="s">
        <v>257</v>
      </c>
      <c r="B172" s="187">
        <v>88316</v>
      </c>
      <c r="C172" s="187" t="s">
        <v>91</v>
      </c>
      <c r="D172" s="187" t="s">
        <v>264</v>
      </c>
      <c r="E172" s="188" t="s">
        <v>89</v>
      </c>
      <c r="F172" s="189">
        <v>19.8</v>
      </c>
      <c r="G172" s="189" t="s">
        <v>305</v>
      </c>
      <c r="H172" s="190">
        <f t="shared" si="7"/>
        <v>7.9200000000000008</v>
      </c>
    </row>
    <row r="173" spans="1:8" ht="25.5">
      <c r="A173" s="187" t="s">
        <v>261</v>
      </c>
      <c r="B173" s="187" t="s">
        <v>400</v>
      </c>
      <c r="C173" s="187" t="s">
        <v>401</v>
      </c>
      <c r="D173" s="187" t="s">
        <v>90</v>
      </c>
      <c r="E173" s="188" t="s">
        <v>30</v>
      </c>
      <c r="F173" s="189">
        <v>16.649999999999999</v>
      </c>
      <c r="G173" s="189" t="s">
        <v>402</v>
      </c>
      <c r="H173" s="190">
        <f t="shared" si="7"/>
        <v>66.599999999999994</v>
      </c>
    </row>
    <row r="174" spans="1:8" ht="38.25">
      <c r="A174" s="187" t="s">
        <v>261</v>
      </c>
      <c r="B174" s="187" t="s">
        <v>403</v>
      </c>
      <c r="C174" s="187" t="s">
        <v>404</v>
      </c>
      <c r="D174" s="187" t="s">
        <v>90</v>
      </c>
      <c r="E174" s="188" t="s">
        <v>347</v>
      </c>
      <c r="F174" s="189">
        <v>19.84</v>
      </c>
      <c r="G174" s="189" t="s">
        <v>283</v>
      </c>
      <c r="H174" s="190">
        <f t="shared" si="7"/>
        <v>19.84</v>
      </c>
    </row>
    <row r="176" spans="1:8">
      <c r="A176" s="347" t="s">
        <v>405</v>
      </c>
      <c r="B176" s="348"/>
      <c r="C176" s="348"/>
      <c r="D176" s="348"/>
      <c r="E176" s="348"/>
      <c r="F176" s="348"/>
      <c r="G176" s="348"/>
      <c r="H176" s="348"/>
    </row>
    <row r="177" spans="1:8">
      <c r="A177" s="338" t="s">
        <v>96</v>
      </c>
      <c r="B177" s="339"/>
      <c r="C177" s="339" t="s">
        <v>828</v>
      </c>
      <c r="D177" s="340"/>
      <c r="E177" s="340"/>
      <c r="F177" s="340"/>
      <c r="G177" s="340"/>
      <c r="H177" s="340"/>
    </row>
    <row r="178" spans="1:8">
      <c r="A178" s="338" t="s">
        <v>97</v>
      </c>
      <c r="B178" s="339"/>
      <c r="C178" s="339" t="s">
        <v>407</v>
      </c>
      <c r="D178" s="340"/>
      <c r="E178" s="340"/>
      <c r="F178" s="340"/>
      <c r="G178" s="340"/>
      <c r="H178" s="340"/>
    </row>
    <row r="179" spans="1:8" ht="14.25" customHeight="1">
      <c r="A179" s="338" t="s">
        <v>247</v>
      </c>
      <c r="B179" s="339"/>
      <c r="C179" s="346">
        <v>44774</v>
      </c>
      <c r="D179" s="340"/>
      <c r="E179" s="340"/>
      <c r="F179" s="340"/>
      <c r="G179" s="340"/>
      <c r="H179" s="340"/>
    </row>
    <row r="180" spans="1:8">
      <c r="A180" s="338" t="s">
        <v>248</v>
      </c>
      <c r="B180" s="339"/>
      <c r="C180" s="339" t="s">
        <v>249</v>
      </c>
      <c r="D180" s="340"/>
      <c r="E180" s="340"/>
      <c r="F180" s="340"/>
      <c r="G180" s="340"/>
      <c r="H180" s="340"/>
    </row>
    <row r="181" spans="1:8">
      <c r="A181" s="334" t="s">
        <v>250</v>
      </c>
      <c r="B181" s="335"/>
      <c r="C181" s="335" t="s">
        <v>391</v>
      </c>
      <c r="D181" s="342"/>
      <c r="E181" s="342"/>
      <c r="F181" s="342"/>
      <c r="G181" s="342"/>
      <c r="H181" s="342"/>
    </row>
    <row r="182" spans="1:8">
      <c r="A182" s="334" t="s">
        <v>252</v>
      </c>
      <c r="B182" s="335"/>
      <c r="C182" s="335" t="s">
        <v>271</v>
      </c>
      <c r="D182" s="342"/>
      <c r="E182" s="342"/>
      <c r="F182" s="342"/>
      <c r="G182" s="342"/>
      <c r="H182" s="342"/>
    </row>
    <row r="183" spans="1:8">
      <c r="A183" s="334" t="s">
        <v>254</v>
      </c>
      <c r="B183" s="335"/>
      <c r="C183" s="336">
        <f>SUM(H185:H191)</f>
        <v>115.462</v>
      </c>
      <c r="D183" s="343"/>
      <c r="E183" s="343"/>
      <c r="F183" s="343"/>
      <c r="G183" s="343"/>
      <c r="H183" s="343"/>
    </row>
    <row r="184" spans="1:8" ht="30">
      <c r="A184" s="184"/>
      <c r="B184" s="184" t="s">
        <v>255</v>
      </c>
      <c r="C184" s="184" t="s">
        <v>97</v>
      </c>
      <c r="D184" s="184" t="s">
        <v>250</v>
      </c>
      <c r="E184" s="185" t="s">
        <v>252</v>
      </c>
      <c r="F184" s="186" t="s">
        <v>254</v>
      </c>
      <c r="G184" s="186" t="s">
        <v>256</v>
      </c>
      <c r="H184" s="186" t="s">
        <v>254</v>
      </c>
    </row>
    <row r="185" spans="1:8" ht="25.5">
      <c r="A185" s="187" t="s">
        <v>261</v>
      </c>
      <c r="B185" s="187">
        <v>122</v>
      </c>
      <c r="C185" s="187" t="s">
        <v>869</v>
      </c>
      <c r="D185" s="187" t="s">
        <v>90</v>
      </c>
      <c r="E185" s="188" t="s">
        <v>304</v>
      </c>
      <c r="F185" s="190">
        <v>57.7</v>
      </c>
      <c r="G185" s="189" t="s">
        <v>393</v>
      </c>
      <c r="H185" s="189">
        <f t="shared" ref="H185:H191" si="8">G185*F185</f>
        <v>0.86550000000000005</v>
      </c>
    </row>
    <row r="186" spans="1:8">
      <c r="A186" s="187" t="s">
        <v>261</v>
      </c>
      <c r="B186" s="187" t="s">
        <v>394</v>
      </c>
      <c r="C186" s="187" t="s">
        <v>395</v>
      </c>
      <c r="D186" s="187" t="s">
        <v>90</v>
      </c>
      <c r="E186" s="188" t="s">
        <v>92</v>
      </c>
      <c r="F186" s="189">
        <v>18.09</v>
      </c>
      <c r="G186" s="189" t="s">
        <v>396</v>
      </c>
      <c r="H186" s="189">
        <f t="shared" si="8"/>
        <v>0.90450000000000008</v>
      </c>
    </row>
    <row r="187" spans="1:8">
      <c r="A187" s="187" t="s">
        <v>261</v>
      </c>
      <c r="B187" s="187">
        <v>88267</v>
      </c>
      <c r="C187" s="187" t="s">
        <v>397</v>
      </c>
      <c r="D187" s="187" t="s">
        <v>264</v>
      </c>
      <c r="E187" s="188" t="s">
        <v>89</v>
      </c>
      <c r="F187" s="189">
        <v>24.04</v>
      </c>
      <c r="G187" s="189" t="s">
        <v>351</v>
      </c>
      <c r="H187" s="189">
        <f t="shared" si="8"/>
        <v>7.2119999999999997</v>
      </c>
    </row>
    <row r="188" spans="1:8" ht="25.5">
      <c r="A188" s="187" t="s">
        <v>261</v>
      </c>
      <c r="B188" s="187" t="s">
        <v>408</v>
      </c>
      <c r="C188" s="187" t="s">
        <v>409</v>
      </c>
      <c r="D188" s="187" t="s">
        <v>90</v>
      </c>
      <c r="E188" s="188" t="s">
        <v>347</v>
      </c>
      <c r="F188" s="189">
        <v>3.57</v>
      </c>
      <c r="G188" s="189" t="s">
        <v>342</v>
      </c>
      <c r="H188" s="189">
        <f t="shared" si="8"/>
        <v>10.709999999999999</v>
      </c>
    </row>
    <row r="189" spans="1:8" ht="25.5">
      <c r="A189" s="187" t="s">
        <v>257</v>
      </c>
      <c r="B189" s="187">
        <v>88316</v>
      </c>
      <c r="C189" s="187" t="s">
        <v>91</v>
      </c>
      <c r="D189" s="187" t="s">
        <v>264</v>
      </c>
      <c r="E189" s="188" t="s">
        <v>89</v>
      </c>
      <c r="F189" s="190">
        <v>19.8</v>
      </c>
      <c r="G189" s="189" t="s">
        <v>351</v>
      </c>
      <c r="H189" s="190">
        <f t="shared" si="8"/>
        <v>5.94</v>
      </c>
    </row>
    <row r="190" spans="1:8" ht="25.5">
      <c r="A190" s="187" t="s">
        <v>261</v>
      </c>
      <c r="B190" s="187" t="s">
        <v>410</v>
      </c>
      <c r="C190" s="187" t="s">
        <v>411</v>
      </c>
      <c r="D190" s="187" t="s">
        <v>90</v>
      </c>
      <c r="E190" s="188" t="s">
        <v>347</v>
      </c>
      <c r="F190" s="189">
        <v>8.07</v>
      </c>
      <c r="G190" s="189" t="s">
        <v>283</v>
      </c>
      <c r="H190" s="189">
        <f t="shared" si="8"/>
        <v>8.07</v>
      </c>
    </row>
    <row r="191" spans="1:8" ht="25.5">
      <c r="A191" s="187" t="s">
        <v>261</v>
      </c>
      <c r="B191" s="187" t="s">
        <v>412</v>
      </c>
      <c r="C191" s="187" t="s">
        <v>413</v>
      </c>
      <c r="D191" s="187" t="s">
        <v>90</v>
      </c>
      <c r="E191" s="188" t="s">
        <v>30</v>
      </c>
      <c r="F191" s="189">
        <v>10.220000000000001</v>
      </c>
      <c r="G191" s="189" t="s">
        <v>414</v>
      </c>
      <c r="H191" s="189">
        <f t="shared" si="8"/>
        <v>81.760000000000005</v>
      </c>
    </row>
    <row r="193" spans="1:8">
      <c r="A193" s="347" t="s">
        <v>415</v>
      </c>
      <c r="B193" s="348"/>
      <c r="C193" s="348"/>
      <c r="D193" s="348"/>
      <c r="E193" s="348"/>
      <c r="F193" s="348"/>
      <c r="G193" s="348"/>
      <c r="H193" s="348"/>
    </row>
    <row r="194" spans="1:8">
      <c r="A194" s="338" t="s">
        <v>96</v>
      </c>
      <c r="B194" s="339"/>
      <c r="C194" s="354" t="s">
        <v>828</v>
      </c>
      <c r="D194" s="355"/>
      <c r="E194" s="355"/>
      <c r="F194" s="355"/>
      <c r="G194" s="355"/>
      <c r="H194" s="356"/>
    </row>
    <row r="195" spans="1:8">
      <c r="A195" s="338" t="s">
        <v>97</v>
      </c>
      <c r="B195" s="339"/>
      <c r="C195" s="339" t="s">
        <v>417</v>
      </c>
      <c r="D195" s="340"/>
      <c r="E195" s="340"/>
      <c r="F195" s="340"/>
      <c r="G195" s="340"/>
      <c r="H195" s="340"/>
    </row>
    <row r="196" spans="1:8">
      <c r="A196" s="338" t="s">
        <v>247</v>
      </c>
      <c r="B196" s="339"/>
      <c r="C196" s="346">
        <v>44774</v>
      </c>
      <c r="D196" s="340"/>
      <c r="E196" s="340"/>
      <c r="F196" s="340"/>
      <c r="G196" s="340"/>
      <c r="H196" s="340"/>
    </row>
    <row r="197" spans="1:8">
      <c r="A197" s="338" t="s">
        <v>248</v>
      </c>
      <c r="B197" s="339"/>
      <c r="C197" s="339" t="s">
        <v>249</v>
      </c>
      <c r="D197" s="340"/>
      <c r="E197" s="340"/>
      <c r="F197" s="340"/>
      <c r="G197" s="340"/>
      <c r="H197" s="340"/>
    </row>
    <row r="198" spans="1:8">
      <c r="A198" s="338" t="s">
        <v>250</v>
      </c>
      <c r="B198" s="339"/>
      <c r="C198" s="339" t="s">
        <v>391</v>
      </c>
      <c r="D198" s="340"/>
      <c r="E198" s="340"/>
      <c r="F198" s="340"/>
      <c r="G198" s="340"/>
      <c r="H198" s="340"/>
    </row>
    <row r="199" spans="1:8">
      <c r="A199" s="338" t="s">
        <v>252</v>
      </c>
      <c r="B199" s="339"/>
      <c r="C199" s="339" t="s">
        <v>271</v>
      </c>
      <c r="D199" s="340"/>
      <c r="E199" s="340"/>
      <c r="F199" s="340"/>
      <c r="G199" s="340"/>
      <c r="H199" s="340"/>
    </row>
    <row r="200" spans="1:8">
      <c r="A200" s="334" t="s">
        <v>254</v>
      </c>
      <c r="B200" s="335"/>
      <c r="C200" s="336">
        <f>SUM(H202:H207)</f>
        <v>71.334890000000001</v>
      </c>
      <c r="D200" s="343"/>
      <c r="E200" s="343"/>
      <c r="F200" s="343"/>
      <c r="G200" s="343"/>
      <c r="H200" s="343"/>
    </row>
    <row r="201" spans="1:8" ht="30">
      <c r="A201" s="184"/>
      <c r="B201" s="184" t="s">
        <v>255</v>
      </c>
      <c r="C201" s="184" t="s">
        <v>97</v>
      </c>
      <c r="D201" s="184" t="s">
        <v>250</v>
      </c>
      <c r="E201" s="185" t="s">
        <v>252</v>
      </c>
      <c r="F201" s="186" t="s">
        <v>254</v>
      </c>
      <c r="G201" s="186" t="s">
        <v>256</v>
      </c>
      <c r="H201" s="186" t="s">
        <v>254</v>
      </c>
    </row>
    <row r="202" spans="1:8" ht="25.5">
      <c r="A202" s="187" t="s">
        <v>261</v>
      </c>
      <c r="B202" s="187">
        <v>122</v>
      </c>
      <c r="C202" s="187" t="s">
        <v>869</v>
      </c>
      <c r="D202" s="187" t="s">
        <v>90</v>
      </c>
      <c r="E202" s="188" t="s">
        <v>304</v>
      </c>
      <c r="F202" s="189">
        <v>71.510000000000005</v>
      </c>
      <c r="G202" s="189" t="s">
        <v>419</v>
      </c>
      <c r="H202" s="206">
        <f t="shared" ref="H202:H207" si="9">G202*F202</f>
        <v>2.7888900000000003</v>
      </c>
    </row>
    <row r="203" spans="1:8">
      <c r="A203" s="187" t="s">
        <v>261</v>
      </c>
      <c r="B203" s="187">
        <v>88267</v>
      </c>
      <c r="C203" s="187" t="s">
        <v>397</v>
      </c>
      <c r="D203" s="187" t="s">
        <v>264</v>
      </c>
      <c r="E203" s="188" t="s">
        <v>89</v>
      </c>
      <c r="F203" s="189">
        <v>24.04</v>
      </c>
      <c r="G203" s="189" t="s">
        <v>418</v>
      </c>
      <c r="H203" s="206">
        <f t="shared" si="9"/>
        <v>15.625999999999999</v>
      </c>
    </row>
    <row r="204" spans="1:8" ht="25.5">
      <c r="A204" s="187" t="s">
        <v>261</v>
      </c>
      <c r="B204" s="187" t="s">
        <v>420</v>
      </c>
      <c r="C204" s="187" t="s">
        <v>421</v>
      </c>
      <c r="D204" s="187" t="s">
        <v>90</v>
      </c>
      <c r="E204" s="188" t="s">
        <v>347</v>
      </c>
      <c r="F204" s="189">
        <v>1.19</v>
      </c>
      <c r="G204" s="189" t="s">
        <v>342</v>
      </c>
      <c r="H204" s="206">
        <f t="shared" si="9"/>
        <v>3.57</v>
      </c>
    </row>
    <row r="205" spans="1:8" ht="25.5">
      <c r="A205" s="187" t="s">
        <v>261</v>
      </c>
      <c r="B205" s="187" t="s">
        <v>422</v>
      </c>
      <c r="C205" s="187" t="s">
        <v>423</v>
      </c>
      <c r="D205" s="187" t="s">
        <v>90</v>
      </c>
      <c r="E205" s="188" t="s">
        <v>347</v>
      </c>
      <c r="F205" s="189">
        <v>4.16</v>
      </c>
      <c r="G205" s="189" t="s">
        <v>342</v>
      </c>
      <c r="H205" s="190">
        <f t="shared" si="9"/>
        <v>12.48</v>
      </c>
    </row>
    <row r="206" spans="1:8" ht="25.5">
      <c r="A206" s="187" t="s">
        <v>257</v>
      </c>
      <c r="B206" s="187" t="s">
        <v>262</v>
      </c>
      <c r="C206" s="187" t="s">
        <v>91</v>
      </c>
      <c r="D206" s="187" t="s">
        <v>264</v>
      </c>
      <c r="E206" s="188" t="s">
        <v>89</v>
      </c>
      <c r="F206" s="189">
        <v>19.8</v>
      </c>
      <c r="G206" s="189" t="s">
        <v>418</v>
      </c>
      <c r="H206" s="190">
        <f t="shared" si="9"/>
        <v>12.870000000000001</v>
      </c>
    </row>
    <row r="207" spans="1:8" ht="25.5">
      <c r="A207" s="187" t="s">
        <v>261</v>
      </c>
      <c r="B207" s="187" t="s">
        <v>424</v>
      </c>
      <c r="C207" s="187" t="s">
        <v>425</v>
      </c>
      <c r="D207" s="187" t="s">
        <v>90</v>
      </c>
      <c r="E207" s="188" t="s">
        <v>30</v>
      </c>
      <c r="F207" s="190">
        <v>6</v>
      </c>
      <c r="G207" s="189" t="s">
        <v>402</v>
      </c>
      <c r="H207" s="189">
        <f t="shared" si="9"/>
        <v>24</v>
      </c>
    </row>
    <row r="209" spans="1:8">
      <c r="A209" s="347" t="s">
        <v>426</v>
      </c>
      <c r="B209" s="348"/>
      <c r="C209" s="348"/>
      <c r="D209" s="348"/>
      <c r="E209" s="348"/>
      <c r="F209" s="348"/>
      <c r="G209" s="348"/>
      <c r="H209" s="348"/>
    </row>
    <row r="210" spans="1:8">
      <c r="A210" s="338" t="s">
        <v>96</v>
      </c>
      <c r="B210" s="339"/>
      <c r="C210" s="339" t="s">
        <v>829</v>
      </c>
      <c r="D210" s="340"/>
      <c r="E210" s="340"/>
      <c r="F210" s="340"/>
      <c r="G210" s="340"/>
      <c r="H210" s="340"/>
    </row>
    <row r="211" spans="1:8">
      <c r="A211" s="338" t="s">
        <v>97</v>
      </c>
      <c r="B211" s="339"/>
      <c r="C211" s="339" t="s">
        <v>475</v>
      </c>
      <c r="D211" s="340"/>
      <c r="E211" s="340"/>
      <c r="F211" s="340"/>
      <c r="G211" s="340"/>
      <c r="H211" s="340"/>
    </row>
    <row r="212" spans="1:8">
      <c r="A212" s="338" t="s">
        <v>247</v>
      </c>
      <c r="B212" s="339"/>
      <c r="C212" s="346">
        <v>44774</v>
      </c>
      <c r="D212" s="340"/>
      <c r="E212" s="340"/>
      <c r="F212" s="340"/>
      <c r="G212" s="340"/>
      <c r="H212" s="340"/>
    </row>
    <row r="213" spans="1:8">
      <c r="A213" s="338" t="s">
        <v>248</v>
      </c>
      <c r="B213" s="339"/>
      <c r="C213" s="339" t="s">
        <v>299</v>
      </c>
      <c r="D213" s="340"/>
      <c r="E213" s="340"/>
      <c r="F213" s="340"/>
      <c r="G213" s="340"/>
      <c r="H213" s="340"/>
    </row>
    <row r="214" spans="1:8">
      <c r="A214" s="338" t="s">
        <v>250</v>
      </c>
      <c r="B214" s="339"/>
      <c r="C214" s="339" t="s">
        <v>471</v>
      </c>
      <c r="D214" s="340"/>
      <c r="E214" s="340"/>
      <c r="F214" s="340"/>
      <c r="G214" s="340"/>
      <c r="H214" s="340"/>
    </row>
    <row r="215" spans="1:8">
      <c r="A215" s="338" t="s">
        <v>252</v>
      </c>
      <c r="B215" s="339"/>
      <c r="C215" s="339" t="s">
        <v>347</v>
      </c>
      <c r="D215" s="340"/>
      <c r="E215" s="340"/>
      <c r="F215" s="340"/>
      <c r="G215" s="340"/>
      <c r="H215" s="340"/>
    </row>
    <row r="216" spans="1:8">
      <c r="A216" s="338" t="s">
        <v>254</v>
      </c>
      <c r="B216" s="339"/>
      <c r="C216" s="351">
        <f>SUM(H218:H220)</f>
        <v>3873.13</v>
      </c>
      <c r="D216" s="352"/>
      <c r="E216" s="352"/>
      <c r="F216" s="352"/>
      <c r="G216" s="352"/>
      <c r="H216" s="352"/>
    </row>
    <row r="217" spans="1:8" ht="30">
      <c r="A217" s="184"/>
      <c r="B217" s="184" t="s">
        <v>255</v>
      </c>
      <c r="C217" s="184" t="s">
        <v>97</v>
      </c>
      <c r="D217" s="184" t="s">
        <v>250</v>
      </c>
      <c r="E217" s="185" t="s">
        <v>252</v>
      </c>
      <c r="F217" s="186" t="s">
        <v>254</v>
      </c>
      <c r="G217" s="186" t="s">
        <v>256</v>
      </c>
      <c r="H217" s="186" t="s">
        <v>254</v>
      </c>
    </row>
    <row r="218" spans="1:8" ht="51">
      <c r="A218" s="187" t="s">
        <v>257</v>
      </c>
      <c r="B218" s="187">
        <v>90801</v>
      </c>
      <c r="C218" s="187" t="s">
        <v>472</v>
      </c>
      <c r="D218" s="187" t="s">
        <v>471</v>
      </c>
      <c r="E218" s="188" t="s">
        <v>347</v>
      </c>
      <c r="F218" s="189">
        <v>297.23</v>
      </c>
      <c r="G218" s="189" t="s">
        <v>283</v>
      </c>
      <c r="H218" s="189">
        <f>F218*G218</f>
        <v>297.23</v>
      </c>
    </row>
    <row r="219" spans="1:8" ht="81.75" customHeight="1">
      <c r="A219" s="187" t="s">
        <v>257</v>
      </c>
      <c r="B219" s="187" t="s">
        <v>655</v>
      </c>
      <c r="C219" s="187" t="s">
        <v>476</v>
      </c>
      <c r="D219" s="187" t="s">
        <v>471</v>
      </c>
      <c r="E219" s="188" t="s">
        <v>347</v>
      </c>
      <c r="F219" s="190">
        <v>3500</v>
      </c>
      <c r="G219" s="189" t="s">
        <v>283</v>
      </c>
      <c r="H219" s="190">
        <f t="shared" ref="H219:H220" si="10">F219*G219</f>
        <v>3500</v>
      </c>
    </row>
    <row r="220" spans="1:8" ht="51">
      <c r="A220" s="187" t="s">
        <v>257</v>
      </c>
      <c r="B220" s="187">
        <v>100660</v>
      </c>
      <c r="C220" s="187" t="s">
        <v>473</v>
      </c>
      <c r="D220" s="187" t="s">
        <v>471</v>
      </c>
      <c r="E220" s="188" t="s">
        <v>30</v>
      </c>
      <c r="F220" s="189">
        <v>7.59</v>
      </c>
      <c r="G220" s="189" t="s">
        <v>474</v>
      </c>
      <c r="H220" s="190">
        <f t="shared" si="10"/>
        <v>75.900000000000006</v>
      </c>
    </row>
    <row r="222" spans="1:8">
      <c r="A222" s="347" t="s">
        <v>433</v>
      </c>
      <c r="B222" s="348"/>
      <c r="C222" s="348"/>
      <c r="D222" s="348"/>
      <c r="E222" s="348"/>
      <c r="F222" s="348"/>
      <c r="G222" s="348"/>
      <c r="H222" s="348"/>
    </row>
    <row r="223" spans="1:8">
      <c r="A223" s="338" t="s">
        <v>96</v>
      </c>
      <c r="B223" s="339"/>
      <c r="C223" s="339" t="s">
        <v>830</v>
      </c>
      <c r="D223" s="340"/>
      <c r="E223" s="340"/>
      <c r="F223" s="340"/>
      <c r="G223" s="340"/>
      <c r="H223" s="340"/>
    </row>
    <row r="224" spans="1:8">
      <c r="A224" s="338" t="s">
        <v>97</v>
      </c>
      <c r="B224" s="339"/>
      <c r="C224" s="339" t="s">
        <v>477</v>
      </c>
      <c r="D224" s="340"/>
      <c r="E224" s="340"/>
      <c r="F224" s="340"/>
      <c r="G224" s="340"/>
      <c r="H224" s="340"/>
    </row>
    <row r="225" spans="1:8">
      <c r="A225" s="338" t="s">
        <v>247</v>
      </c>
      <c r="B225" s="339"/>
      <c r="C225" s="346">
        <v>44774</v>
      </c>
      <c r="D225" s="340"/>
      <c r="E225" s="340"/>
      <c r="F225" s="340"/>
      <c r="G225" s="340"/>
      <c r="H225" s="340"/>
    </row>
    <row r="226" spans="1:8">
      <c r="A226" s="338" t="s">
        <v>248</v>
      </c>
      <c r="B226" s="339"/>
      <c r="C226" s="339" t="s">
        <v>299</v>
      </c>
      <c r="D226" s="340"/>
      <c r="E226" s="340"/>
      <c r="F226" s="340"/>
      <c r="G226" s="340"/>
      <c r="H226" s="340"/>
    </row>
    <row r="227" spans="1:8">
      <c r="A227" s="338" t="s">
        <v>250</v>
      </c>
      <c r="B227" s="339"/>
      <c r="C227" s="339" t="s">
        <v>471</v>
      </c>
      <c r="D227" s="340"/>
      <c r="E227" s="340"/>
      <c r="F227" s="340"/>
      <c r="G227" s="340"/>
      <c r="H227" s="340"/>
    </row>
    <row r="228" spans="1:8">
      <c r="A228" s="338" t="s">
        <v>252</v>
      </c>
      <c r="B228" s="339"/>
      <c r="C228" s="339" t="s">
        <v>347</v>
      </c>
      <c r="D228" s="340"/>
      <c r="E228" s="340"/>
      <c r="F228" s="340"/>
      <c r="G228" s="340"/>
      <c r="H228" s="340"/>
    </row>
    <row r="229" spans="1:8">
      <c r="A229" s="338" t="s">
        <v>254</v>
      </c>
      <c r="B229" s="339"/>
      <c r="C229" s="351">
        <f>SUM(H231:H233)</f>
        <v>3773.13</v>
      </c>
      <c r="D229" s="352"/>
      <c r="E229" s="352"/>
      <c r="F229" s="352"/>
      <c r="G229" s="352"/>
      <c r="H229" s="352"/>
    </row>
    <row r="230" spans="1:8" ht="30">
      <c r="A230" s="165"/>
      <c r="B230" s="165" t="s">
        <v>255</v>
      </c>
      <c r="C230" s="165" t="s">
        <v>97</v>
      </c>
      <c r="D230" s="165" t="s">
        <v>250</v>
      </c>
      <c r="E230" s="166" t="s">
        <v>252</v>
      </c>
      <c r="F230" s="167" t="s">
        <v>254</v>
      </c>
      <c r="G230" s="167" t="s">
        <v>256</v>
      </c>
      <c r="H230" s="167" t="s">
        <v>254</v>
      </c>
    </row>
    <row r="231" spans="1:8" ht="57.75" customHeight="1">
      <c r="A231" s="187" t="s">
        <v>257</v>
      </c>
      <c r="B231" s="187">
        <v>90801</v>
      </c>
      <c r="C231" s="187" t="s">
        <v>472</v>
      </c>
      <c r="D231" s="187" t="s">
        <v>471</v>
      </c>
      <c r="E231" s="188" t="s">
        <v>347</v>
      </c>
      <c r="F231" s="189">
        <v>297.23</v>
      </c>
      <c r="G231" s="189" t="s">
        <v>283</v>
      </c>
      <c r="H231" s="190">
        <f>G231*F231</f>
        <v>297.23</v>
      </c>
    </row>
    <row r="232" spans="1:8" ht="76.5">
      <c r="A232" s="187" t="s">
        <v>257</v>
      </c>
      <c r="B232" s="187" t="s">
        <v>655</v>
      </c>
      <c r="C232" s="187" t="s">
        <v>445</v>
      </c>
      <c r="D232" s="187" t="s">
        <v>471</v>
      </c>
      <c r="E232" s="188" t="s">
        <v>347</v>
      </c>
      <c r="F232" s="190">
        <v>3400</v>
      </c>
      <c r="G232" s="189" t="s">
        <v>283</v>
      </c>
      <c r="H232" s="190">
        <f t="shared" ref="H232:H233" si="11">G232*F232</f>
        <v>3400</v>
      </c>
    </row>
    <row r="233" spans="1:8" ht="51">
      <c r="A233" s="187" t="s">
        <v>257</v>
      </c>
      <c r="B233" s="187">
        <v>100660</v>
      </c>
      <c r="C233" s="187" t="s">
        <v>473</v>
      </c>
      <c r="D233" s="187" t="s">
        <v>471</v>
      </c>
      <c r="E233" s="188" t="s">
        <v>30</v>
      </c>
      <c r="F233" s="189">
        <v>7.59</v>
      </c>
      <c r="G233" s="189" t="s">
        <v>474</v>
      </c>
      <c r="H233" s="190">
        <f t="shared" si="11"/>
        <v>75.900000000000006</v>
      </c>
    </row>
    <row r="235" spans="1:8">
      <c r="A235" s="347" t="s">
        <v>453</v>
      </c>
      <c r="B235" s="348"/>
      <c r="C235" s="348"/>
      <c r="D235" s="348"/>
      <c r="E235" s="348"/>
      <c r="F235" s="348"/>
      <c r="G235" s="348"/>
      <c r="H235" s="348"/>
    </row>
    <row r="236" spans="1:8">
      <c r="A236" s="338" t="s">
        <v>96</v>
      </c>
      <c r="B236" s="339"/>
      <c r="C236" s="339" t="s">
        <v>831</v>
      </c>
      <c r="D236" s="340"/>
      <c r="E236" s="340"/>
      <c r="F236" s="340"/>
      <c r="G236" s="340"/>
      <c r="H236" s="340"/>
    </row>
    <row r="237" spans="1:8">
      <c r="A237" s="338" t="s">
        <v>97</v>
      </c>
      <c r="B237" s="339"/>
      <c r="C237" s="339" t="s">
        <v>446</v>
      </c>
      <c r="D237" s="340"/>
      <c r="E237" s="340"/>
      <c r="F237" s="340"/>
      <c r="G237" s="340"/>
      <c r="H237" s="340"/>
    </row>
    <row r="238" spans="1:8">
      <c r="A238" s="338" t="s">
        <v>247</v>
      </c>
      <c r="B238" s="339"/>
      <c r="C238" s="346">
        <v>44774</v>
      </c>
      <c r="D238" s="340"/>
      <c r="E238" s="340"/>
      <c r="F238" s="340"/>
      <c r="G238" s="340"/>
      <c r="H238" s="340"/>
    </row>
    <row r="239" spans="1:8">
      <c r="A239" s="338" t="s">
        <v>248</v>
      </c>
      <c r="B239" s="339"/>
      <c r="C239" s="339" t="s">
        <v>299</v>
      </c>
      <c r="D239" s="340"/>
      <c r="E239" s="340"/>
      <c r="F239" s="340"/>
      <c r="G239" s="340"/>
      <c r="H239" s="340"/>
    </row>
    <row r="240" spans="1:8">
      <c r="A240" s="338" t="s">
        <v>250</v>
      </c>
      <c r="B240" s="339"/>
      <c r="C240" s="339" t="s">
        <v>471</v>
      </c>
      <c r="D240" s="340"/>
      <c r="E240" s="340"/>
      <c r="F240" s="340"/>
      <c r="G240" s="340"/>
      <c r="H240" s="340"/>
    </row>
    <row r="241" spans="1:8">
      <c r="A241" s="338" t="s">
        <v>252</v>
      </c>
      <c r="B241" s="339"/>
      <c r="C241" s="339" t="s">
        <v>347</v>
      </c>
      <c r="D241" s="340"/>
      <c r="E241" s="340"/>
      <c r="F241" s="340"/>
      <c r="G241" s="340"/>
      <c r="H241" s="340"/>
    </row>
    <row r="242" spans="1:8">
      <c r="A242" s="338" t="s">
        <v>254</v>
      </c>
      <c r="B242" s="339"/>
      <c r="C242" s="351">
        <f>SUM(H244:H246)</f>
        <v>3773.13</v>
      </c>
      <c r="D242" s="352"/>
      <c r="E242" s="352"/>
      <c r="F242" s="352"/>
      <c r="G242" s="352"/>
      <c r="H242" s="352"/>
    </row>
    <row r="243" spans="1:8" ht="30">
      <c r="A243" s="184"/>
      <c r="B243" s="184" t="s">
        <v>255</v>
      </c>
      <c r="C243" s="184" t="s">
        <v>97</v>
      </c>
      <c r="D243" s="184" t="s">
        <v>250</v>
      </c>
      <c r="E243" s="185" t="s">
        <v>252</v>
      </c>
      <c r="F243" s="186" t="s">
        <v>254</v>
      </c>
      <c r="G243" s="186" t="s">
        <v>256</v>
      </c>
      <c r="H243" s="186" t="s">
        <v>254</v>
      </c>
    </row>
    <row r="244" spans="1:8" ht="51">
      <c r="A244" s="187" t="s">
        <v>257</v>
      </c>
      <c r="B244" s="187">
        <v>90801</v>
      </c>
      <c r="C244" s="187" t="s">
        <v>472</v>
      </c>
      <c r="D244" s="187" t="s">
        <v>471</v>
      </c>
      <c r="E244" s="188" t="s">
        <v>347</v>
      </c>
      <c r="F244" s="189">
        <v>297.23</v>
      </c>
      <c r="G244" s="189" t="s">
        <v>283</v>
      </c>
      <c r="H244" s="189">
        <f>F244*G244</f>
        <v>297.23</v>
      </c>
    </row>
    <row r="245" spans="1:8" ht="51">
      <c r="A245" s="187" t="s">
        <v>257</v>
      </c>
      <c r="B245" s="187" t="s">
        <v>655</v>
      </c>
      <c r="C245" s="187" t="s">
        <v>446</v>
      </c>
      <c r="D245" s="187" t="s">
        <v>471</v>
      </c>
      <c r="E245" s="188" t="s">
        <v>347</v>
      </c>
      <c r="F245" s="190">
        <v>3400</v>
      </c>
      <c r="G245" s="189" t="s">
        <v>283</v>
      </c>
      <c r="H245" s="190">
        <f t="shared" ref="H245:H246" si="12">F245*G245</f>
        <v>3400</v>
      </c>
    </row>
    <row r="246" spans="1:8" ht="51">
      <c r="A246" s="187" t="s">
        <v>257</v>
      </c>
      <c r="B246" s="187">
        <v>100660</v>
      </c>
      <c r="C246" s="187" t="s">
        <v>473</v>
      </c>
      <c r="D246" s="187" t="s">
        <v>471</v>
      </c>
      <c r="E246" s="188" t="s">
        <v>30</v>
      </c>
      <c r="F246" s="189">
        <v>7.59</v>
      </c>
      <c r="G246" s="189" t="s">
        <v>474</v>
      </c>
      <c r="H246" s="190">
        <f t="shared" si="12"/>
        <v>75.900000000000006</v>
      </c>
    </row>
    <row r="248" spans="1:8">
      <c r="A248" s="347" t="s">
        <v>470</v>
      </c>
      <c r="B248" s="348"/>
      <c r="C248" s="348"/>
      <c r="D248" s="348"/>
      <c r="E248" s="348"/>
      <c r="F248" s="348"/>
      <c r="G248" s="348"/>
      <c r="H248" s="348"/>
    </row>
    <row r="249" spans="1:8">
      <c r="A249" s="338" t="s">
        <v>96</v>
      </c>
      <c r="B249" s="339"/>
      <c r="C249" s="339" t="s">
        <v>832</v>
      </c>
      <c r="D249" s="340"/>
      <c r="E249" s="340"/>
      <c r="F249" s="340"/>
      <c r="G249" s="340"/>
      <c r="H249" s="340"/>
    </row>
    <row r="250" spans="1:8">
      <c r="A250" s="338" t="s">
        <v>97</v>
      </c>
      <c r="B250" s="339"/>
      <c r="C250" s="339" t="s">
        <v>870</v>
      </c>
      <c r="D250" s="340"/>
      <c r="E250" s="340"/>
      <c r="F250" s="340"/>
      <c r="G250" s="340"/>
      <c r="H250" s="340"/>
    </row>
    <row r="251" spans="1:8">
      <c r="A251" s="338" t="s">
        <v>247</v>
      </c>
      <c r="B251" s="339"/>
      <c r="C251" s="346">
        <v>44774</v>
      </c>
      <c r="D251" s="340"/>
      <c r="E251" s="340"/>
      <c r="F251" s="340"/>
      <c r="G251" s="340"/>
      <c r="H251" s="340"/>
    </row>
    <row r="252" spans="1:8">
      <c r="A252" s="338" t="s">
        <v>248</v>
      </c>
      <c r="B252" s="339"/>
      <c r="C252" s="339" t="s">
        <v>793</v>
      </c>
      <c r="D252" s="340"/>
      <c r="E252" s="340"/>
      <c r="F252" s="340"/>
      <c r="G252" s="340"/>
      <c r="H252" s="340"/>
    </row>
    <row r="253" spans="1:8">
      <c r="A253" s="338" t="s">
        <v>250</v>
      </c>
      <c r="B253" s="339"/>
      <c r="C253" s="339" t="s">
        <v>458</v>
      </c>
      <c r="D253" s="340"/>
      <c r="E253" s="340"/>
      <c r="F253" s="340"/>
      <c r="G253" s="340"/>
      <c r="H253" s="340"/>
    </row>
    <row r="254" spans="1:8">
      <c r="A254" s="338" t="s">
        <v>252</v>
      </c>
      <c r="B254" s="339"/>
      <c r="C254" s="339" t="s">
        <v>271</v>
      </c>
      <c r="D254" s="340"/>
      <c r="E254" s="340"/>
      <c r="F254" s="340"/>
      <c r="G254" s="340"/>
      <c r="H254" s="340"/>
    </row>
    <row r="255" spans="1:8">
      <c r="A255" s="338" t="s">
        <v>254</v>
      </c>
      <c r="B255" s="339"/>
      <c r="C255" s="353">
        <f>SUM(H257:H265)</f>
        <v>1079.6461199999999</v>
      </c>
      <c r="D255" s="340"/>
      <c r="E255" s="340"/>
      <c r="F255" s="340"/>
      <c r="G255" s="340"/>
      <c r="H255" s="340"/>
    </row>
    <row r="256" spans="1:8" ht="30">
      <c r="A256" s="184"/>
      <c r="B256" s="184" t="s">
        <v>255</v>
      </c>
      <c r="C256" s="184" t="s">
        <v>97</v>
      </c>
      <c r="D256" s="184" t="s">
        <v>250</v>
      </c>
      <c r="E256" s="185" t="s">
        <v>252</v>
      </c>
      <c r="F256" s="186" t="s">
        <v>254</v>
      </c>
      <c r="G256" s="186" t="s">
        <v>256</v>
      </c>
      <c r="H256" s="186" t="s">
        <v>254</v>
      </c>
    </row>
    <row r="257" spans="1:8" ht="38.25">
      <c r="A257" s="187" t="s">
        <v>257</v>
      </c>
      <c r="B257" s="187">
        <v>1769</v>
      </c>
      <c r="C257" s="187" t="s">
        <v>871</v>
      </c>
      <c r="D257" s="187" t="s">
        <v>478</v>
      </c>
      <c r="E257" s="188" t="s">
        <v>282</v>
      </c>
      <c r="F257" s="189">
        <v>346.04</v>
      </c>
      <c r="G257" s="189">
        <v>1</v>
      </c>
      <c r="H257" s="190">
        <f>G257*F257</f>
        <v>346.04</v>
      </c>
    </row>
    <row r="258" spans="1:8" ht="51">
      <c r="A258" s="187" t="s">
        <v>257</v>
      </c>
      <c r="B258" s="187" t="s">
        <v>479</v>
      </c>
      <c r="C258" s="187" t="s">
        <v>480</v>
      </c>
      <c r="D258" s="187" t="s">
        <v>481</v>
      </c>
      <c r="E258" s="188" t="s">
        <v>268</v>
      </c>
      <c r="F258" s="189" t="s">
        <v>482</v>
      </c>
      <c r="G258" s="189" t="s">
        <v>306</v>
      </c>
      <c r="H258" s="190">
        <f t="shared" ref="H258:H265" si="13">G258*F258</f>
        <v>4.3993000000000002</v>
      </c>
    </row>
    <row r="259" spans="1:8" ht="33" customHeight="1">
      <c r="A259" s="187" t="s">
        <v>261</v>
      </c>
      <c r="B259" s="187">
        <v>1341</v>
      </c>
      <c r="C259" s="187" t="s">
        <v>834</v>
      </c>
      <c r="D259" s="187" t="s">
        <v>90</v>
      </c>
      <c r="E259" s="188" t="s">
        <v>253</v>
      </c>
      <c r="F259" s="189">
        <v>55.18</v>
      </c>
      <c r="G259" s="189">
        <v>3.36</v>
      </c>
      <c r="H259" s="190">
        <f t="shared" si="13"/>
        <v>185.40479999999999</v>
      </c>
    </row>
    <row r="260" spans="1:8">
      <c r="A260" s="187" t="s">
        <v>261</v>
      </c>
      <c r="B260" s="187" t="s">
        <v>483</v>
      </c>
      <c r="C260" s="187" t="s">
        <v>484</v>
      </c>
      <c r="D260" s="187" t="s">
        <v>90</v>
      </c>
      <c r="E260" s="188" t="s">
        <v>271</v>
      </c>
      <c r="F260" s="189">
        <v>28.99</v>
      </c>
      <c r="G260" s="189" t="s">
        <v>342</v>
      </c>
      <c r="H260" s="189">
        <f t="shared" si="13"/>
        <v>86.97</v>
      </c>
    </row>
    <row r="261" spans="1:8" ht="25.5">
      <c r="A261" s="187" t="s">
        <v>261</v>
      </c>
      <c r="B261" s="187" t="s">
        <v>485</v>
      </c>
      <c r="C261" s="187" t="s">
        <v>486</v>
      </c>
      <c r="D261" s="187" t="s">
        <v>90</v>
      </c>
      <c r="E261" s="188" t="s">
        <v>271</v>
      </c>
      <c r="F261" s="189">
        <v>196.14</v>
      </c>
      <c r="G261" s="189" t="s">
        <v>283</v>
      </c>
      <c r="H261" s="189">
        <f t="shared" si="13"/>
        <v>196.14</v>
      </c>
    </row>
    <row r="262" spans="1:8" ht="51">
      <c r="A262" s="187" t="s">
        <v>261</v>
      </c>
      <c r="B262" s="187" t="s">
        <v>487</v>
      </c>
      <c r="C262" s="187" t="s">
        <v>488</v>
      </c>
      <c r="D262" s="187" t="s">
        <v>90</v>
      </c>
      <c r="E262" s="188" t="s">
        <v>271</v>
      </c>
      <c r="F262" s="189">
        <v>94.89</v>
      </c>
      <c r="G262" s="189" t="s">
        <v>283</v>
      </c>
      <c r="H262" s="189">
        <f t="shared" si="13"/>
        <v>94.89</v>
      </c>
    </row>
    <row r="263" spans="1:8">
      <c r="A263" s="187" t="s">
        <v>261</v>
      </c>
      <c r="B263" s="187">
        <v>88262</v>
      </c>
      <c r="C263" s="187" t="s">
        <v>285</v>
      </c>
      <c r="D263" s="187" t="s">
        <v>264</v>
      </c>
      <c r="E263" s="188" t="s">
        <v>89</v>
      </c>
      <c r="F263" s="189">
        <v>24.39</v>
      </c>
      <c r="G263" s="189" t="s">
        <v>284</v>
      </c>
      <c r="H263" s="190">
        <f t="shared" si="13"/>
        <v>91.462500000000006</v>
      </c>
    </row>
    <row r="264" spans="1:8" ht="25.5">
      <c r="A264" s="187" t="s">
        <v>261</v>
      </c>
      <c r="B264" s="187" t="s">
        <v>489</v>
      </c>
      <c r="C264" s="187" t="s">
        <v>490</v>
      </c>
      <c r="D264" s="187" t="s">
        <v>90</v>
      </c>
      <c r="E264" s="188" t="s">
        <v>92</v>
      </c>
      <c r="F264" s="189">
        <v>22.38</v>
      </c>
      <c r="G264" s="189" t="s">
        <v>491</v>
      </c>
      <c r="H264" s="190">
        <f t="shared" si="13"/>
        <v>8.9520000000000002E-2</v>
      </c>
    </row>
    <row r="265" spans="1:8" ht="25.5">
      <c r="A265" s="187" t="s">
        <v>261</v>
      </c>
      <c r="B265" s="187">
        <v>88316</v>
      </c>
      <c r="C265" s="187" t="s">
        <v>833</v>
      </c>
      <c r="D265" s="187" t="s">
        <v>264</v>
      </c>
      <c r="E265" s="188" t="s">
        <v>89</v>
      </c>
      <c r="F265" s="189">
        <v>19.8</v>
      </c>
      <c r="G265" s="189" t="s">
        <v>284</v>
      </c>
      <c r="H265" s="190">
        <f t="shared" si="13"/>
        <v>74.25</v>
      </c>
    </row>
    <row r="267" spans="1:8">
      <c r="A267" s="347" t="s">
        <v>492</v>
      </c>
      <c r="B267" s="348"/>
      <c r="C267" s="348"/>
      <c r="D267" s="348"/>
      <c r="E267" s="348"/>
      <c r="F267" s="348"/>
      <c r="G267" s="348"/>
      <c r="H267" s="348"/>
    </row>
    <row r="268" spans="1:8">
      <c r="A268" s="338" t="s">
        <v>96</v>
      </c>
      <c r="B268" s="339"/>
      <c r="C268" s="339" t="s">
        <v>835</v>
      </c>
      <c r="D268" s="340"/>
      <c r="E268" s="340"/>
      <c r="F268" s="340"/>
      <c r="G268" s="340"/>
      <c r="H268" s="340"/>
    </row>
    <row r="269" spans="1:8">
      <c r="A269" s="338" t="s">
        <v>97</v>
      </c>
      <c r="B269" s="339"/>
      <c r="C269" s="339" t="s">
        <v>495</v>
      </c>
      <c r="D269" s="340"/>
      <c r="E269" s="340"/>
      <c r="F269" s="340"/>
      <c r="G269" s="340"/>
      <c r="H269" s="340"/>
    </row>
    <row r="270" spans="1:8">
      <c r="A270" s="338" t="s">
        <v>247</v>
      </c>
      <c r="B270" s="339"/>
      <c r="C270" s="346">
        <v>44774</v>
      </c>
      <c r="D270" s="340"/>
      <c r="E270" s="340"/>
      <c r="F270" s="340"/>
      <c r="G270" s="340"/>
      <c r="H270" s="340"/>
    </row>
    <row r="271" spans="1:8">
      <c r="A271" s="338" t="s">
        <v>248</v>
      </c>
      <c r="B271" s="339"/>
      <c r="C271" s="339" t="s">
        <v>299</v>
      </c>
      <c r="D271" s="340"/>
      <c r="E271" s="340"/>
      <c r="F271" s="340"/>
      <c r="G271" s="340"/>
      <c r="H271" s="340"/>
    </row>
    <row r="272" spans="1:8">
      <c r="A272" s="338" t="s">
        <v>250</v>
      </c>
      <c r="B272" s="339"/>
      <c r="C272" s="339" t="s">
        <v>471</v>
      </c>
      <c r="D272" s="340"/>
      <c r="E272" s="340"/>
      <c r="F272" s="340"/>
      <c r="G272" s="340"/>
      <c r="H272" s="340"/>
    </row>
    <row r="273" spans="1:8">
      <c r="A273" s="338" t="s">
        <v>252</v>
      </c>
      <c r="B273" s="339"/>
      <c r="C273" s="339" t="s">
        <v>347</v>
      </c>
      <c r="D273" s="340"/>
      <c r="E273" s="340"/>
      <c r="F273" s="340"/>
      <c r="G273" s="340"/>
      <c r="H273" s="340"/>
    </row>
    <row r="274" spans="1:8">
      <c r="A274" s="334" t="s">
        <v>254</v>
      </c>
      <c r="B274" s="335"/>
      <c r="C274" s="336">
        <f>SUM(H276:H280)</f>
        <v>1922.7375999999999</v>
      </c>
      <c r="D274" s="343"/>
      <c r="E274" s="343"/>
      <c r="F274" s="343"/>
      <c r="G274" s="343"/>
      <c r="H274" s="343"/>
    </row>
    <row r="275" spans="1:8" ht="30">
      <c r="A275" s="184"/>
      <c r="B275" s="184" t="s">
        <v>255</v>
      </c>
      <c r="C275" s="184" t="s">
        <v>97</v>
      </c>
      <c r="D275" s="184" t="s">
        <v>250</v>
      </c>
      <c r="E275" s="185" t="s">
        <v>252</v>
      </c>
      <c r="F275" s="186" t="s">
        <v>254</v>
      </c>
      <c r="G275" s="186" t="s">
        <v>256</v>
      </c>
      <c r="H275" s="186" t="s">
        <v>254</v>
      </c>
    </row>
    <row r="276" spans="1:8" ht="25.5">
      <c r="A276" s="187" t="s">
        <v>257</v>
      </c>
      <c r="B276" s="187" t="s">
        <v>324</v>
      </c>
      <c r="C276" s="187" t="s">
        <v>91</v>
      </c>
      <c r="D276" s="187" t="s">
        <v>292</v>
      </c>
      <c r="E276" s="188" t="s">
        <v>89</v>
      </c>
      <c r="F276" s="189">
        <v>19.8</v>
      </c>
      <c r="G276" s="189" t="s">
        <v>496</v>
      </c>
      <c r="H276" s="190">
        <f t="shared" ref="H276:H278" si="14">G276*F276</f>
        <v>62.607599999999998</v>
      </c>
    </row>
    <row r="277" spans="1:8" ht="25.5">
      <c r="A277" s="187" t="s">
        <v>257</v>
      </c>
      <c r="B277" s="187" t="s">
        <v>497</v>
      </c>
      <c r="C277" s="187" t="s">
        <v>498</v>
      </c>
      <c r="D277" s="187" t="s">
        <v>292</v>
      </c>
      <c r="E277" s="188" t="s">
        <v>89</v>
      </c>
      <c r="F277" s="190">
        <v>20</v>
      </c>
      <c r="G277" s="189" t="s">
        <v>499</v>
      </c>
      <c r="H277" s="190">
        <f t="shared" si="14"/>
        <v>65.06</v>
      </c>
    </row>
    <row r="278" spans="1:8" ht="102">
      <c r="A278" s="187" t="s">
        <v>261</v>
      </c>
      <c r="B278" s="187" t="s">
        <v>500</v>
      </c>
      <c r="C278" s="187" t="s">
        <v>501</v>
      </c>
      <c r="D278" s="187" t="s">
        <v>90</v>
      </c>
      <c r="E278" s="188" t="s">
        <v>502</v>
      </c>
      <c r="F278" s="189">
        <v>161.22</v>
      </c>
      <c r="G278" s="189" t="s">
        <v>283</v>
      </c>
      <c r="H278" s="189">
        <f t="shared" si="14"/>
        <v>161.22</v>
      </c>
    </row>
    <row r="279" spans="1:8" ht="38.25">
      <c r="A279" s="187" t="s">
        <v>261</v>
      </c>
      <c r="B279" s="187" t="s">
        <v>503</v>
      </c>
      <c r="C279" s="187" t="s">
        <v>504</v>
      </c>
      <c r="D279" s="187" t="s">
        <v>90</v>
      </c>
      <c r="E279" s="188" t="s">
        <v>253</v>
      </c>
      <c r="F279" s="190">
        <v>425</v>
      </c>
      <c r="G279" s="189">
        <v>1.8</v>
      </c>
      <c r="H279" s="190">
        <f>G279*F279</f>
        <v>765</v>
      </c>
    </row>
    <row r="280" spans="1:8" ht="38.25">
      <c r="A280" s="187" t="s">
        <v>261</v>
      </c>
      <c r="B280" s="187" t="s">
        <v>505</v>
      </c>
      <c r="C280" s="187" t="s">
        <v>506</v>
      </c>
      <c r="D280" s="187" t="s">
        <v>90</v>
      </c>
      <c r="E280" s="188" t="s">
        <v>347</v>
      </c>
      <c r="F280" s="189">
        <v>868.85</v>
      </c>
      <c r="G280" s="189" t="s">
        <v>283</v>
      </c>
      <c r="H280" s="189">
        <f>G280*F280</f>
        <v>868.85</v>
      </c>
    </row>
    <row r="281" spans="1:8">
      <c r="A281" s="182"/>
      <c r="B281" s="182"/>
      <c r="C281" s="182"/>
      <c r="D281" s="182"/>
      <c r="E281" s="183"/>
      <c r="F281" s="181"/>
      <c r="G281" s="181"/>
      <c r="H281" s="181"/>
    </row>
    <row r="282" spans="1:8">
      <c r="A282" s="347" t="s">
        <v>507</v>
      </c>
      <c r="B282" s="348"/>
      <c r="C282" s="348"/>
      <c r="D282" s="348"/>
      <c r="E282" s="348"/>
      <c r="F282" s="348"/>
      <c r="G282" s="348"/>
      <c r="H282" s="348"/>
    </row>
    <row r="283" spans="1:8">
      <c r="A283" s="338" t="s">
        <v>96</v>
      </c>
      <c r="B283" s="339"/>
      <c r="C283" s="339" t="s">
        <v>836</v>
      </c>
      <c r="D283" s="340"/>
      <c r="E283" s="340"/>
      <c r="F283" s="340"/>
      <c r="G283" s="340"/>
      <c r="H283" s="340"/>
    </row>
    <row r="284" spans="1:8">
      <c r="A284" s="338" t="s">
        <v>97</v>
      </c>
      <c r="B284" s="339"/>
      <c r="C284" s="339" t="s">
        <v>765</v>
      </c>
      <c r="D284" s="340"/>
      <c r="E284" s="340"/>
      <c r="F284" s="340"/>
      <c r="G284" s="340"/>
      <c r="H284" s="340"/>
    </row>
    <row r="285" spans="1:8">
      <c r="A285" s="338" t="s">
        <v>247</v>
      </c>
      <c r="B285" s="339"/>
      <c r="C285" s="346">
        <v>44774</v>
      </c>
      <c r="D285" s="340"/>
      <c r="E285" s="340"/>
      <c r="F285" s="340"/>
      <c r="G285" s="340"/>
      <c r="H285" s="340"/>
    </row>
    <row r="286" spans="1:8">
      <c r="A286" s="334" t="s">
        <v>248</v>
      </c>
      <c r="B286" s="335"/>
      <c r="C286" s="335" t="s">
        <v>299</v>
      </c>
      <c r="D286" s="342"/>
      <c r="E286" s="342"/>
      <c r="F286" s="342"/>
      <c r="G286" s="342"/>
      <c r="H286" s="342"/>
    </row>
    <row r="287" spans="1:8">
      <c r="A287" s="334" t="s">
        <v>250</v>
      </c>
      <c r="B287" s="335"/>
      <c r="C287" s="335" t="s">
        <v>471</v>
      </c>
      <c r="D287" s="342"/>
      <c r="E287" s="342"/>
      <c r="F287" s="342"/>
      <c r="G287" s="342"/>
      <c r="H287" s="342"/>
    </row>
    <row r="288" spans="1:8">
      <c r="A288" s="334" t="s">
        <v>252</v>
      </c>
      <c r="B288" s="335"/>
      <c r="C288" s="335" t="s">
        <v>347</v>
      </c>
      <c r="D288" s="342"/>
      <c r="E288" s="342"/>
      <c r="F288" s="342"/>
      <c r="G288" s="342"/>
      <c r="H288" s="342"/>
    </row>
    <row r="289" spans="1:8">
      <c r="A289" s="334" t="s">
        <v>254</v>
      </c>
      <c r="B289" s="335"/>
      <c r="C289" s="336">
        <f>SUM(H291:H295)</f>
        <v>1950.066</v>
      </c>
      <c r="D289" s="343"/>
      <c r="E289" s="343"/>
      <c r="F289" s="343"/>
      <c r="G289" s="343"/>
      <c r="H289" s="343"/>
    </row>
    <row r="290" spans="1:8" ht="30">
      <c r="A290" s="184"/>
      <c r="B290" s="184" t="s">
        <v>255</v>
      </c>
      <c r="C290" s="184" t="s">
        <v>97</v>
      </c>
      <c r="D290" s="184" t="s">
        <v>250</v>
      </c>
      <c r="E290" s="185" t="s">
        <v>252</v>
      </c>
      <c r="F290" s="186" t="s">
        <v>254</v>
      </c>
      <c r="G290" s="186" t="s">
        <v>256</v>
      </c>
      <c r="H290" s="186" t="s">
        <v>254</v>
      </c>
    </row>
    <row r="291" spans="1:8" ht="25.5">
      <c r="A291" s="187" t="s">
        <v>257</v>
      </c>
      <c r="B291" s="187" t="s">
        <v>324</v>
      </c>
      <c r="C291" s="187" t="s">
        <v>91</v>
      </c>
      <c r="D291" s="187" t="s">
        <v>292</v>
      </c>
      <c r="E291" s="188" t="s">
        <v>89</v>
      </c>
      <c r="F291" s="189">
        <v>19.8</v>
      </c>
      <c r="G291" s="189">
        <v>0.5</v>
      </c>
      <c r="H291" s="189">
        <f t="shared" ref="H291:H293" si="15">G291*F291</f>
        <v>9.9</v>
      </c>
    </row>
    <row r="292" spans="1:8" ht="25.5">
      <c r="A292" s="187" t="s">
        <v>257</v>
      </c>
      <c r="B292" s="187">
        <v>88309</v>
      </c>
      <c r="C292" s="187" t="s">
        <v>162</v>
      </c>
      <c r="D292" s="187" t="s">
        <v>292</v>
      </c>
      <c r="E292" s="188" t="s">
        <v>89</v>
      </c>
      <c r="F292" s="189">
        <v>24.66</v>
      </c>
      <c r="G292" s="189">
        <v>1.1000000000000001</v>
      </c>
      <c r="H292" s="189">
        <f t="shared" si="15"/>
        <v>27.126000000000001</v>
      </c>
    </row>
    <row r="293" spans="1:8" ht="51">
      <c r="A293" s="187" t="s">
        <v>261</v>
      </c>
      <c r="B293" s="187" t="s">
        <v>768</v>
      </c>
      <c r="C293" s="187" t="s">
        <v>766</v>
      </c>
      <c r="D293" s="187" t="s">
        <v>90</v>
      </c>
      <c r="E293" s="188" t="s">
        <v>502</v>
      </c>
      <c r="F293" s="189">
        <v>0.23</v>
      </c>
      <c r="G293" s="190">
        <v>20</v>
      </c>
      <c r="H293" s="189">
        <f t="shared" si="15"/>
        <v>4.6000000000000005</v>
      </c>
    </row>
    <row r="294" spans="1:8" ht="79.5" customHeight="1">
      <c r="A294" s="187" t="s">
        <v>261</v>
      </c>
      <c r="B294" s="187" t="s">
        <v>771</v>
      </c>
      <c r="C294" s="187" t="s">
        <v>770</v>
      </c>
      <c r="D294" s="187" t="s">
        <v>90</v>
      </c>
      <c r="E294" s="188" t="s">
        <v>611</v>
      </c>
      <c r="F294" s="190">
        <v>626.98</v>
      </c>
      <c r="G294" s="189">
        <v>3</v>
      </c>
      <c r="H294" s="190">
        <f>G294*F294</f>
        <v>1880.94</v>
      </c>
    </row>
    <row r="295" spans="1:8" ht="25.5">
      <c r="A295" s="187" t="s">
        <v>257</v>
      </c>
      <c r="B295" s="187" t="s">
        <v>769</v>
      </c>
      <c r="C295" s="187" t="s">
        <v>767</v>
      </c>
      <c r="D295" s="187" t="s">
        <v>90</v>
      </c>
      <c r="E295" s="188" t="s">
        <v>347</v>
      </c>
      <c r="F295" s="190">
        <v>25</v>
      </c>
      <c r="G295" s="189">
        <v>1.1000000000000001</v>
      </c>
      <c r="H295" s="190">
        <f>G295*F295</f>
        <v>27.500000000000004</v>
      </c>
    </row>
    <row r="296" spans="1:8">
      <c r="A296" s="182"/>
      <c r="B296" s="182"/>
      <c r="C296" s="182"/>
      <c r="D296" s="182"/>
      <c r="E296" s="183"/>
      <c r="F296" s="181"/>
      <c r="G296" s="181"/>
      <c r="H296" s="181"/>
    </row>
    <row r="297" spans="1:8">
      <c r="A297" s="182"/>
      <c r="B297" s="182"/>
      <c r="C297" s="182"/>
      <c r="D297" s="182"/>
      <c r="E297" s="183"/>
      <c r="F297" s="181"/>
      <c r="G297" s="181"/>
      <c r="H297" s="181"/>
    </row>
    <row r="298" spans="1:8">
      <c r="A298" s="347" t="s">
        <v>509</v>
      </c>
      <c r="B298" s="348"/>
      <c r="C298" s="348"/>
      <c r="D298" s="348"/>
      <c r="E298" s="348"/>
      <c r="F298" s="348"/>
      <c r="G298" s="348"/>
      <c r="H298" s="348"/>
    </row>
    <row r="299" spans="1:8">
      <c r="A299" s="338" t="s">
        <v>96</v>
      </c>
      <c r="B299" s="339"/>
      <c r="C299" s="339" t="s">
        <v>837</v>
      </c>
      <c r="D299" s="340"/>
      <c r="E299" s="340"/>
      <c r="F299" s="340"/>
      <c r="G299" s="340"/>
      <c r="H299" s="340"/>
    </row>
    <row r="300" spans="1:8">
      <c r="A300" s="338" t="s">
        <v>97</v>
      </c>
      <c r="B300" s="339"/>
      <c r="C300" s="339" t="s">
        <v>718</v>
      </c>
      <c r="D300" s="340"/>
      <c r="E300" s="340"/>
      <c r="F300" s="340"/>
      <c r="G300" s="340"/>
      <c r="H300" s="340"/>
    </row>
    <row r="301" spans="1:8">
      <c r="A301" s="338" t="s">
        <v>247</v>
      </c>
      <c r="B301" s="339"/>
      <c r="C301" s="346">
        <v>44774</v>
      </c>
      <c r="D301" s="340"/>
      <c r="E301" s="340"/>
      <c r="F301" s="340"/>
      <c r="G301" s="340"/>
      <c r="H301" s="340"/>
    </row>
    <row r="302" spans="1:8">
      <c r="A302" s="338" t="s">
        <v>248</v>
      </c>
      <c r="B302" s="339"/>
      <c r="C302" s="339" t="s">
        <v>299</v>
      </c>
      <c r="D302" s="340"/>
      <c r="E302" s="340"/>
      <c r="F302" s="340"/>
      <c r="G302" s="340"/>
      <c r="H302" s="340"/>
    </row>
    <row r="303" spans="1:8">
      <c r="A303" s="338" t="s">
        <v>250</v>
      </c>
      <c r="B303" s="339"/>
      <c r="C303" s="339" t="s">
        <v>471</v>
      </c>
      <c r="D303" s="340"/>
      <c r="E303" s="340"/>
      <c r="F303" s="340"/>
      <c r="G303" s="340"/>
      <c r="H303" s="340"/>
    </row>
    <row r="304" spans="1:8">
      <c r="A304" s="338" t="s">
        <v>252</v>
      </c>
      <c r="B304" s="339"/>
      <c r="C304" s="339" t="s">
        <v>347</v>
      </c>
      <c r="D304" s="340"/>
      <c r="E304" s="340"/>
      <c r="F304" s="340"/>
      <c r="G304" s="340"/>
      <c r="H304" s="340"/>
    </row>
    <row r="305" spans="1:8">
      <c r="A305" s="338" t="s">
        <v>254</v>
      </c>
      <c r="B305" s="339"/>
      <c r="C305" s="351">
        <f>SUM(H307:H311)</f>
        <v>5978.5974000000006</v>
      </c>
      <c r="D305" s="352"/>
      <c r="E305" s="352"/>
      <c r="F305" s="352"/>
      <c r="G305" s="352"/>
      <c r="H305" s="352"/>
    </row>
    <row r="306" spans="1:8" ht="30">
      <c r="A306" s="184"/>
      <c r="B306" s="184" t="s">
        <v>255</v>
      </c>
      <c r="C306" s="184" t="s">
        <v>97</v>
      </c>
      <c r="D306" s="184" t="s">
        <v>250</v>
      </c>
      <c r="E306" s="185" t="s">
        <v>252</v>
      </c>
      <c r="F306" s="186" t="s">
        <v>254</v>
      </c>
      <c r="G306" s="186" t="s">
        <v>256</v>
      </c>
      <c r="H306" s="186" t="s">
        <v>254</v>
      </c>
    </row>
    <row r="307" spans="1:8" ht="25.5">
      <c r="A307" s="187" t="s">
        <v>257</v>
      </c>
      <c r="B307" s="187" t="s">
        <v>324</v>
      </c>
      <c r="C307" s="187" t="s">
        <v>91</v>
      </c>
      <c r="D307" s="187" t="s">
        <v>292</v>
      </c>
      <c r="E307" s="188" t="s">
        <v>89</v>
      </c>
      <c r="F307" s="189">
        <v>19.8</v>
      </c>
      <c r="G307" s="189" t="s">
        <v>496</v>
      </c>
      <c r="H307" s="190">
        <f t="shared" ref="H307:H309" si="16">G307*F307</f>
        <v>62.607599999999998</v>
      </c>
    </row>
    <row r="308" spans="1:8" ht="25.5">
      <c r="A308" s="187" t="s">
        <v>257</v>
      </c>
      <c r="B308" s="187" t="s">
        <v>497</v>
      </c>
      <c r="C308" s="187" t="s">
        <v>498</v>
      </c>
      <c r="D308" s="187" t="s">
        <v>292</v>
      </c>
      <c r="E308" s="188" t="s">
        <v>89</v>
      </c>
      <c r="F308" s="190">
        <v>20</v>
      </c>
      <c r="G308" s="189" t="s">
        <v>499</v>
      </c>
      <c r="H308" s="190">
        <f t="shared" si="16"/>
        <v>65.06</v>
      </c>
    </row>
    <row r="309" spans="1:8" ht="102">
      <c r="A309" s="187" t="s">
        <v>261</v>
      </c>
      <c r="B309" s="187" t="s">
        <v>500</v>
      </c>
      <c r="C309" s="187" t="s">
        <v>501</v>
      </c>
      <c r="D309" s="187" t="s">
        <v>90</v>
      </c>
      <c r="E309" s="188" t="s">
        <v>502</v>
      </c>
      <c r="F309" s="189">
        <v>161.22</v>
      </c>
      <c r="G309" s="189" t="s">
        <v>283</v>
      </c>
      <c r="H309" s="189">
        <f t="shared" si="16"/>
        <v>161.22</v>
      </c>
    </row>
    <row r="310" spans="1:8" ht="25.5">
      <c r="A310" s="187" t="s">
        <v>261</v>
      </c>
      <c r="B310" s="187" t="s">
        <v>872</v>
      </c>
      <c r="C310" s="187" t="s">
        <v>719</v>
      </c>
      <c r="D310" s="187" t="s">
        <v>90</v>
      </c>
      <c r="E310" s="188" t="s">
        <v>253</v>
      </c>
      <c r="F310" s="189">
        <v>2838.59</v>
      </c>
      <c r="G310" s="189">
        <v>2</v>
      </c>
      <c r="H310" s="190">
        <f>G310*F310</f>
        <v>5677.18</v>
      </c>
    </row>
    <row r="311" spans="1:8" ht="38.25">
      <c r="A311" s="187" t="s">
        <v>257</v>
      </c>
      <c r="B311" s="187">
        <v>88629</v>
      </c>
      <c r="C311" s="187" t="s">
        <v>720</v>
      </c>
      <c r="D311" s="187" t="s">
        <v>90</v>
      </c>
      <c r="E311" s="188" t="s">
        <v>347</v>
      </c>
      <c r="F311" s="189">
        <v>626.49</v>
      </c>
      <c r="G311" s="189">
        <v>0.02</v>
      </c>
      <c r="H311" s="189">
        <f>G311*F311</f>
        <v>12.5298</v>
      </c>
    </row>
    <row r="312" spans="1:8">
      <c r="A312" s="182"/>
      <c r="B312" s="182"/>
      <c r="C312" s="182"/>
      <c r="D312" s="182"/>
      <c r="E312" s="183"/>
      <c r="F312" s="181"/>
      <c r="G312" s="181"/>
      <c r="H312" s="181"/>
    </row>
    <row r="313" spans="1:8">
      <c r="A313" s="347" t="s">
        <v>512</v>
      </c>
      <c r="B313" s="348"/>
      <c r="C313" s="348"/>
      <c r="D313" s="348"/>
      <c r="E313" s="348"/>
      <c r="F313" s="348"/>
      <c r="G313" s="348"/>
      <c r="H313" s="348"/>
    </row>
    <row r="314" spans="1:8">
      <c r="A314" s="338" t="s">
        <v>96</v>
      </c>
      <c r="B314" s="339"/>
      <c r="C314" s="339" t="s">
        <v>838</v>
      </c>
      <c r="D314" s="340"/>
      <c r="E314" s="340"/>
      <c r="F314" s="340"/>
      <c r="G314" s="340"/>
      <c r="H314" s="340"/>
    </row>
    <row r="315" spans="1:8">
      <c r="A315" s="338" t="s">
        <v>97</v>
      </c>
      <c r="B315" s="339"/>
      <c r="C315" s="339" t="s">
        <v>717</v>
      </c>
      <c r="D315" s="340"/>
      <c r="E315" s="340"/>
      <c r="F315" s="340"/>
      <c r="G315" s="340"/>
      <c r="H315" s="340"/>
    </row>
    <row r="316" spans="1:8">
      <c r="A316" s="338" t="s">
        <v>247</v>
      </c>
      <c r="B316" s="339"/>
      <c r="C316" s="346">
        <v>44774</v>
      </c>
      <c r="D316" s="340"/>
      <c r="E316" s="340"/>
      <c r="F316" s="340"/>
      <c r="G316" s="340"/>
      <c r="H316" s="340"/>
    </row>
    <row r="317" spans="1:8">
      <c r="A317" s="338" t="s">
        <v>248</v>
      </c>
      <c r="B317" s="339"/>
      <c r="C317" s="339" t="s">
        <v>249</v>
      </c>
      <c r="D317" s="340"/>
      <c r="E317" s="340"/>
      <c r="F317" s="340"/>
      <c r="G317" s="340"/>
      <c r="H317" s="340"/>
    </row>
    <row r="318" spans="1:8">
      <c r="A318" s="338" t="s">
        <v>250</v>
      </c>
      <c r="B318" s="339"/>
      <c r="C318" s="339" t="s">
        <v>514</v>
      </c>
      <c r="D318" s="340"/>
      <c r="E318" s="340"/>
      <c r="F318" s="340"/>
      <c r="G318" s="340"/>
      <c r="H318" s="340"/>
    </row>
    <row r="319" spans="1:8">
      <c r="A319" s="338" t="s">
        <v>252</v>
      </c>
      <c r="B319" s="339"/>
      <c r="C319" s="339" t="s">
        <v>271</v>
      </c>
      <c r="D319" s="340"/>
      <c r="E319" s="340"/>
      <c r="F319" s="340"/>
      <c r="G319" s="340"/>
      <c r="H319" s="340"/>
    </row>
    <row r="320" spans="1:8">
      <c r="A320" s="334" t="s">
        <v>254</v>
      </c>
      <c r="B320" s="335"/>
      <c r="C320" s="336">
        <f>H322</f>
        <v>50.56</v>
      </c>
      <c r="D320" s="343"/>
      <c r="E320" s="343"/>
      <c r="F320" s="343"/>
      <c r="G320" s="343"/>
      <c r="H320" s="343"/>
    </row>
    <row r="321" spans="1:8" ht="30">
      <c r="A321" s="184"/>
      <c r="B321" s="184" t="s">
        <v>255</v>
      </c>
      <c r="C321" s="184" t="s">
        <v>97</v>
      </c>
      <c r="D321" s="184" t="s">
        <v>250</v>
      </c>
      <c r="E321" s="185" t="s">
        <v>252</v>
      </c>
      <c r="F321" s="186" t="s">
        <v>254</v>
      </c>
      <c r="G321" s="186" t="s">
        <v>256</v>
      </c>
      <c r="H321" s="186" t="s">
        <v>254</v>
      </c>
    </row>
    <row r="322" spans="1:8" ht="25.5">
      <c r="A322" s="187" t="s">
        <v>261</v>
      </c>
      <c r="B322" s="187" t="s">
        <v>515</v>
      </c>
      <c r="C322" s="187" t="s">
        <v>716</v>
      </c>
      <c r="D322" s="187" t="s">
        <v>270</v>
      </c>
      <c r="E322" s="188" t="s">
        <v>271</v>
      </c>
      <c r="F322" s="189">
        <v>50.56</v>
      </c>
      <c r="G322" s="189" t="s">
        <v>283</v>
      </c>
      <c r="H322" s="189">
        <f>G322*F322</f>
        <v>50.56</v>
      </c>
    </row>
    <row r="323" spans="1:8">
      <c r="A323" s="200"/>
      <c r="B323" s="200"/>
      <c r="C323" s="200"/>
      <c r="D323" s="200"/>
      <c r="E323" s="201"/>
      <c r="F323" s="202"/>
      <c r="G323" s="202"/>
      <c r="H323" s="202"/>
    </row>
    <row r="324" spans="1:8">
      <c r="A324" s="198"/>
      <c r="B324" s="198"/>
      <c r="C324" s="198"/>
      <c r="D324" s="198"/>
      <c r="E324" s="198"/>
      <c r="F324" s="198"/>
      <c r="G324" s="198"/>
      <c r="H324" s="198"/>
    </row>
    <row r="325" spans="1:8">
      <c r="A325" s="349" t="s">
        <v>513</v>
      </c>
      <c r="B325" s="350"/>
      <c r="C325" s="350"/>
      <c r="D325" s="350"/>
      <c r="E325" s="350"/>
      <c r="F325" s="350"/>
      <c r="G325" s="350"/>
      <c r="H325" s="350"/>
    </row>
    <row r="326" spans="1:8">
      <c r="A326" s="338" t="s">
        <v>96</v>
      </c>
      <c r="B326" s="339"/>
      <c r="C326" s="339" t="s">
        <v>839</v>
      </c>
      <c r="D326" s="340"/>
      <c r="E326" s="340"/>
      <c r="F326" s="340"/>
      <c r="G326" s="340"/>
      <c r="H326" s="340"/>
    </row>
    <row r="327" spans="1:8" ht="45" customHeight="1">
      <c r="A327" s="338" t="s">
        <v>97</v>
      </c>
      <c r="B327" s="339"/>
      <c r="C327" s="339" t="s">
        <v>772</v>
      </c>
      <c r="D327" s="340"/>
      <c r="E327" s="340"/>
      <c r="F327" s="340"/>
      <c r="G327" s="340"/>
      <c r="H327" s="340"/>
    </row>
    <row r="328" spans="1:8" ht="36.75" customHeight="1">
      <c r="A328" s="338" t="s">
        <v>247</v>
      </c>
      <c r="B328" s="339"/>
      <c r="C328" s="346">
        <v>44774</v>
      </c>
      <c r="D328" s="340"/>
      <c r="E328" s="340"/>
      <c r="F328" s="340"/>
      <c r="G328" s="340"/>
      <c r="H328" s="340"/>
    </row>
    <row r="329" spans="1:8">
      <c r="A329" s="334" t="s">
        <v>248</v>
      </c>
      <c r="B329" s="335"/>
      <c r="C329" s="335" t="s">
        <v>299</v>
      </c>
      <c r="D329" s="342"/>
      <c r="E329" s="342"/>
      <c r="F329" s="342"/>
      <c r="G329" s="342"/>
      <c r="H329" s="342"/>
    </row>
    <row r="330" spans="1:8">
      <c r="A330" s="334" t="s">
        <v>250</v>
      </c>
      <c r="B330" s="335"/>
      <c r="C330" s="335" t="s">
        <v>510</v>
      </c>
      <c r="D330" s="342"/>
      <c r="E330" s="342"/>
      <c r="F330" s="342"/>
      <c r="G330" s="342"/>
      <c r="H330" s="342"/>
    </row>
    <row r="331" spans="1:8">
      <c r="A331" s="334" t="s">
        <v>252</v>
      </c>
      <c r="B331" s="335"/>
      <c r="C331" s="335" t="s">
        <v>253</v>
      </c>
      <c r="D331" s="342"/>
      <c r="E331" s="342"/>
      <c r="F331" s="342"/>
      <c r="G331" s="342"/>
      <c r="H331" s="342"/>
    </row>
    <row r="332" spans="1:8">
      <c r="A332" s="334" t="s">
        <v>254</v>
      </c>
      <c r="B332" s="335"/>
      <c r="C332" s="336">
        <f>SUM(H334:H342)</f>
        <v>435.75222299999996</v>
      </c>
      <c r="D332" s="343"/>
      <c r="E332" s="343"/>
      <c r="F332" s="343"/>
      <c r="G332" s="343"/>
      <c r="H332" s="343"/>
    </row>
    <row r="333" spans="1:8" ht="30">
      <c r="A333" s="184"/>
      <c r="B333" s="184" t="s">
        <v>255</v>
      </c>
      <c r="C333" s="184" t="s">
        <v>97</v>
      </c>
      <c r="D333" s="184" t="s">
        <v>250</v>
      </c>
      <c r="E333" s="185" t="s">
        <v>252</v>
      </c>
      <c r="F333" s="186" t="s">
        <v>254</v>
      </c>
      <c r="G333" s="186" t="s">
        <v>256</v>
      </c>
      <c r="H333" s="186" t="s">
        <v>254</v>
      </c>
    </row>
    <row r="334" spans="1:8" ht="38.25">
      <c r="A334" s="187" t="s">
        <v>261</v>
      </c>
      <c r="B334" s="187">
        <v>37586</v>
      </c>
      <c r="C334" s="187" t="s">
        <v>722</v>
      </c>
      <c r="D334" s="187" t="s">
        <v>292</v>
      </c>
      <c r="E334" s="188" t="s">
        <v>723</v>
      </c>
      <c r="F334" s="190">
        <v>46.91</v>
      </c>
      <c r="G334" s="189">
        <v>2.4299999999999999E-2</v>
      </c>
      <c r="H334" s="190">
        <f>G334*F334</f>
        <v>1.139913</v>
      </c>
    </row>
    <row r="335" spans="1:8" ht="51">
      <c r="A335" s="187" t="s">
        <v>261</v>
      </c>
      <c r="B335" s="187" t="s">
        <v>873</v>
      </c>
      <c r="C335" s="187" t="s">
        <v>724</v>
      </c>
      <c r="D335" s="187" t="s">
        <v>292</v>
      </c>
      <c r="E335" s="188" t="s">
        <v>30</v>
      </c>
      <c r="F335" s="189">
        <f>'COTAÇÕES DE MERCADO'!E52</f>
        <v>370.96</v>
      </c>
      <c r="G335" s="189">
        <v>1.0529999999999999</v>
      </c>
      <c r="H335" s="190">
        <f t="shared" ref="H335:H342" si="17">G335*F335</f>
        <v>390.62087999999994</v>
      </c>
    </row>
    <row r="336" spans="1:8" ht="38.25">
      <c r="A336" s="187" t="s">
        <v>261</v>
      </c>
      <c r="B336" s="187">
        <v>39419</v>
      </c>
      <c r="C336" s="187" t="s">
        <v>727</v>
      </c>
      <c r="D336" s="187" t="s">
        <v>90</v>
      </c>
      <c r="E336" s="188" t="s">
        <v>30</v>
      </c>
      <c r="F336" s="189">
        <v>9.48</v>
      </c>
      <c r="G336" s="189">
        <v>0.76039999999999996</v>
      </c>
      <c r="H336" s="190">
        <f t="shared" si="17"/>
        <v>7.2085920000000003</v>
      </c>
    </row>
    <row r="337" spans="1:8" ht="38.25">
      <c r="A337" s="187" t="s">
        <v>261</v>
      </c>
      <c r="B337" s="187">
        <v>39422</v>
      </c>
      <c r="C337" s="187" t="s">
        <v>728</v>
      </c>
      <c r="D337" s="187" t="s">
        <v>90</v>
      </c>
      <c r="E337" s="188" t="s">
        <v>30</v>
      </c>
      <c r="F337" s="189">
        <v>10.75</v>
      </c>
      <c r="G337" s="189">
        <v>1.9910000000000001</v>
      </c>
      <c r="H337" s="190">
        <f t="shared" si="17"/>
        <v>21.40325</v>
      </c>
    </row>
    <row r="338" spans="1:8" ht="63.75">
      <c r="A338" s="187" t="s">
        <v>261</v>
      </c>
      <c r="B338" s="187">
        <v>39434</v>
      </c>
      <c r="C338" s="187" t="s">
        <v>729</v>
      </c>
      <c r="D338" s="187" t="s">
        <v>90</v>
      </c>
      <c r="E338" s="188" t="s">
        <v>253</v>
      </c>
      <c r="F338" s="189">
        <v>3.07</v>
      </c>
      <c r="G338" s="189">
        <v>0.51639999999999997</v>
      </c>
      <c r="H338" s="190">
        <f t="shared" si="17"/>
        <v>1.5853479999999998</v>
      </c>
    </row>
    <row r="339" spans="1:8" ht="51">
      <c r="A339" s="187" t="s">
        <v>261</v>
      </c>
      <c r="B339" s="187">
        <v>39435</v>
      </c>
      <c r="C339" s="187" t="s">
        <v>730</v>
      </c>
      <c r="D339" s="187" t="s">
        <v>90</v>
      </c>
      <c r="E339" s="188" t="s">
        <v>14</v>
      </c>
      <c r="F339" s="189">
        <v>0.12</v>
      </c>
      <c r="G339" s="189">
        <v>10.0039</v>
      </c>
      <c r="H339" s="190">
        <f t="shared" si="17"/>
        <v>1.2004679999999999</v>
      </c>
    </row>
    <row r="340" spans="1:8" ht="38.25">
      <c r="A340" s="187"/>
      <c r="B340" s="187">
        <v>39443</v>
      </c>
      <c r="C340" s="187" t="s">
        <v>731</v>
      </c>
      <c r="D340" s="187"/>
      <c r="E340" s="188" t="s">
        <v>14</v>
      </c>
      <c r="F340" s="189">
        <v>0.3</v>
      </c>
      <c r="G340" s="189">
        <v>0.80759999999999998</v>
      </c>
      <c r="H340" s="190">
        <f t="shared" si="17"/>
        <v>0.24228</v>
      </c>
    </row>
    <row r="341" spans="1:8" ht="25.5">
      <c r="A341" s="187"/>
      <c r="B341" s="187">
        <v>88278</v>
      </c>
      <c r="C341" s="187" t="s">
        <v>732</v>
      </c>
      <c r="D341" s="187"/>
      <c r="E341" s="188" t="s">
        <v>89</v>
      </c>
      <c r="F341" s="189">
        <v>29.02</v>
      </c>
      <c r="G341" s="189">
        <v>0.36359999999999998</v>
      </c>
      <c r="H341" s="190">
        <f t="shared" si="17"/>
        <v>10.551672</v>
      </c>
    </row>
    <row r="342" spans="1:8" ht="25.5">
      <c r="A342" s="187"/>
      <c r="B342" s="187">
        <v>88316</v>
      </c>
      <c r="C342" s="187" t="s">
        <v>91</v>
      </c>
      <c r="D342" s="187"/>
      <c r="E342" s="188" t="s">
        <v>89</v>
      </c>
      <c r="F342" s="190">
        <v>19.8</v>
      </c>
      <c r="G342" s="189">
        <v>9.0899999999999995E-2</v>
      </c>
      <c r="H342" s="190">
        <f t="shared" si="17"/>
        <v>1.79982</v>
      </c>
    </row>
    <row r="343" spans="1:8">
      <c r="A343" s="198"/>
      <c r="B343" s="198"/>
      <c r="C343" s="198"/>
      <c r="D343" s="198"/>
      <c r="E343" s="198"/>
      <c r="F343" s="198"/>
      <c r="G343" s="198"/>
      <c r="H343" s="198"/>
    </row>
    <row r="344" spans="1:8">
      <c r="A344" s="347" t="s">
        <v>516</v>
      </c>
      <c r="B344" s="348"/>
      <c r="C344" s="348"/>
      <c r="D344" s="348"/>
      <c r="E344" s="348"/>
      <c r="F344" s="348"/>
      <c r="G344" s="348"/>
      <c r="H344" s="348"/>
    </row>
    <row r="345" spans="1:8">
      <c r="A345" s="338" t="s">
        <v>96</v>
      </c>
      <c r="B345" s="339"/>
      <c r="C345" s="339" t="s">
        <v>840</v>
      </c>
      <c r="D345" s="340"/>
      <c r="E345" s="340"/>
      <c r="F345" s="340"/>
      <c r="G345" s="340"/>
      <c r="H345" s="340"/>
    </row>
    <row r="346" spans="1:8">
      <c r="A346" s="338" t="s">
        <v>97</v>
      </c>
      <c r="B346" s="339"/>
      <c r="C346" s="339" t="s">
        <v>457</v>
      </c>
      <c r="D346" s="340"/>
      <c r="E346" s="340"/>
      <c r="F346" s="340"/>
      <c r="G346" s="340"/>
      <c r="H346" s="340"/>
    </row>
    <row r="347" spans="1:8">
      <c r="A347" s="338" t="s">
        <v>247</v>
      </c>
      <c r="B347" s="339"/>
      <c r="C347" s="346">
        <v>44774</v>
      </c>
      <c r="D347" s="340"/>
      <c r="E347" s="340"/>
      <c r="F347" s="340"/>
      <c r="G347" s="340"/>
      <c r="H347" s="340"/>
    </row>
    <row r="348" spans="1:8" ht="48" customHeight="1">
      <c r="A348" s="338" t="s">
        <v>248</v>
      </c>
      <c r="B348" s="339"/>
      <c r="C348" s="339" t="s">
        <v>249</v>
      </c>
      <c r="D348" s="340"/>
      <c r="E348" s="340"/>
      <c r="F348" s="340"/>
      <c r="G348" s="340"/>
      <c r="H348" s="340"/>
    </row>
    <row r="349" spans="1:8" ht="42.75" customHeight="1">
      <c r="A349" s="338" t="s">
        <v>250</v>
      </c>
      <c r="B349" s="339"/>
      <c r="C349" s="339" t="s">
        <v>458</v>
      </c>
      <c r="D349" s="340"/>
      <c r="E349" s="340"/>
      <c r="F349" s="340"/>
      <c r="G349" s="340"/>
      <c r="H349" s="340"/>
    </row>
    <row r="350" spans="1:8" ht="41.25" customHeight="1">
      <c r="A350" s="338" t="s">
        <v>252</v>
      </c>
      <c r="B350" s="339"/>
      <c r="C350" s="339" t="s">
        <v>392</v>
      </c>
      <c r="D350" s="340"/>
      <c r="E350" s="340"/>
      <c r="F350" s="340"/>
      <c r="G350" s="340"/>
      <c r="H350" s="340"/>
    </row>
    <row r="351" spans="1:8">
      <c r="A351" s="334" t="s">
        <v>254</v>
      </c>
      <c r="B351" s="335"/>
      <c r="C351" s="336">
        <f>SUM(H353:H358)</f>
        <v>347.16450000000003</v>
      </c>
      <c r="D351" s="343"/>
      <c r="E351" s="343"/>
      <c r="F351" s="343"/>
      <c r="G351" s="343"/>
      <c r="H351" s="343"/>
    </row>
    <row r="352" spans="1:8" ht="30">
      <c r="A352" s="184"/>
      <c r="B352" s="184" t="s">
        <v>255</v>
      </c>
      <c r="C352" s="184" t="s">
        <v>97</v>
      </c>
      <c r="D352" s="184" t="s">
        <v>250</v>
      </c>
      <c r="E352" s="185" t="s">
        <v>252</v>
      </c>
      <c r="F352" s="186" t="s">
        <v>254</v>
      </c>
      <c r="G352" s="186" t="s">
        <v>256</v>
      </c>
      <c r="H352" s="186" t="s">
        <v>254</v>
      </c>
    </row>
    <row r="353" spans="1:8" ht="45.75" customHeight="1">
      <c r="A353" s="187" t="s">
        <v>261</v>
      </c>
      <c r="B353" s="187" t="s">
        <v>459</v>
      </c>
      <c r="C353" s="187" t="s">
        <v>460</v>
      </c>
      <c r="D353" s="187" t="s">
        <v>90</v>
      </c>
      <c r="E353" s="188" t="s">
        <v>30</v>
      </c>
      <c r="F353" s="189">
        <v>3.93</v>
      </c>
      <c r="G353" s="189" t="s">
        <v>461</v>
      </c>
      <c r="H353" s="189">
        <f t="shared" ref="H353:H358" si="18">G353*F353</f>
        <v>66.81</v>
      </c>
    </row>
    <row r="354" spans="1:8" ht="34.5" customHeight="1">
      <c r="A354" s="187" t="s">
        <v>257</v>
      </c>
      <c r="B354" s="187">
        <v>88264</v>
      </c>
      <c r="C354" s="187" t="s">
        <v>348</v>
      </c>
      <c r="D354" s="187" t="s">
        <v>264</v>
      </c>
      <c r="E354" s="188" t="s">
        <v>89</v>
      </c>
      <c r="F354" s="189">
        <v>24.92</v>
      </c>
      <c r="G354" s="189" t="s">
        <v>311</v>
      </c>
      <c r="H354" s="189">
        <f t="shared" si="18"/>
        <v>124.60000000000001</v>
      </c>
    </row>
    <row r="355" spans="1:8" ht="25.5">
      <c r="A355" s="187" t="s">
        <v>261</v>
      </c>
      <c r="B355" s="187" t="s">
        <v>462</v>
      </c>
      <c r="C355" s="187" t="s">
        <v>463</v>
      </c>
      <c r="D355" s="187" t="s">
        <v>90</v>
      </c>
      <c r="E355" s="188" t="s">
        <v>30</v>
      </c>
      <c r="F355" s="189">
        <v>5.35</v>
      </c>
      <c r="G355" s="189" t="s">
        <v>464</v>
      </c>
      <c r="H355" s="189">
        <f t="shared" si="18"/>
        <v>48.15</v>
      </c>
    </row>
    <row r="356" spans="1:8" ht="25.5">
      <c r="A356" s="187" t="s">
        <v>257</v>
      </c>
      <c r="B356" s="187">
        <v>88316</v>
      </c>
      <c r="C356" s="187" t="s">
        <v>91</v>
      </c>
      <c r="D356" s="187" t="s">
        <v>264</v>
      </c>
      <c r="E356" s="188" t="s">
        <v>89</v>
      </c>
      <c r="F356" s="189">
        <v>19.8</v>
      </c>
      <c r="G356" s="189" t="s">
        <v>402</v>
      </c>
      <c r="H356" s="189">
        <f t="shared" si="18"/>
        <v>79.2</v>
      </c>
    </row>
    <row r="357" spans="1:8" ht="38.25">
      <c r="A357" s="187" t="s">
        <v>261</v>
      </c>
      <c r="B357" s="187" t="s">
        <v>465</v>
      </c>
      <c r="C357" s="187" t="s">
        <v>466</v>
      </c>
      <c r="D357" s="187" t="s">
        <v>90</v>
      </c>
      <c r="E357" s="188" t="s">
        <v>347</v>
      </c>
      <c r="F357" s="189">
        <v>24.62</v>
      </c>
      <c r="G357" s="189" t="s">
        <v>283</v>
      </c>
      <c r="H357" s="189">
        <f t="shared" si="18"/>
        <v>24.62</v>
      </c>
    </row>
    <row r="358" spans="1:8" ht="25.5">
      <c r="A358" s="187" t="s">
        <v>261</v>
      </c>
      <c r="B358" s="187" t="s">
        <v>467</v>
      </c>
      <c r="C358" s="187" t="s">
        <v>468</v>
      </c>
      <c r="D358" s="187" t="s">
        <v>90</v>
      </c>
      <c r="E358" s="188" t="s">
        <v>347</v>
      </c>
      <c r="F358" s="189">
        <v>25.23</v>
      </c>
      <c r="G358" s="189" t="s">
        <v>469</v>
      </c>
      <c r="H358" s="190">
        <f t="shared" si="18"/>
        <v>3.7845</v>
      </c>
    </row>
    <row r="360" spans="1:8">
      <c r="A360" s="347" t="s">
        <v>649</v>
      </c>
      <c r="B360" s="348"/>
      <c r="C360" s="348"/>
      <c r="D360" s="348"/>
      <c r="E360" s="348"/>
      <c r="F360" s="348"/>
      <c r="G360" s="348"/>
      <c r="H360" s="348"/>
    </row>
    <row r="361" spans="1:8">
      <c r="A361" s="338" t="s">
        <v>96</v>
      </c>
      <c r="B361" s="339"/>
      <c r="C361" s="339" t="s">
        <v>841</v>
      </c>
      <c r="D361" s="340"/>
      <c r="E361" s="340"/>
      <c r="F361" s="340"/>
      <c r="G361" s="340"/>
      <c r="H361" s="340"/>
    </row>
    <row r="362" spans="1:8">
      <c r="A362" s="338" t="s">
        <v>97</v>
      </c>
      <c r="B362" s="339"/>
      <c r="C362" s="339" t="s">
        <v>519</v>
      </c>
      <c r="D362" s="340"/>
      <c r="E362" s="340"/>
      <c r="F362" s="340"/>
      <c r="G362" s="340"/>
      <c r="H362" s="340"/>
    </row>
    <row r="363" spans="1:8">
      <c r="A363" s="338" t="s">
        <v>247</v>
      </c>
      <c r="B363" s="339"/>
      <c r="C363" s="346">
        <v>44774</v>
      </c>
      <c r="D363" s="340"/>
      <c r="E363" s="340"/>
      <c r="F363" s="340"/>
      <c r="G363" s="340"/>
      <c r="H363" s="340"/>
    </row>
    <row r="364" spans="1:8">
      <c r="A364" s="338" t="s">
        <v>248</v>
      </c>
      <c r="B364" s="339"/>
      <c r="C364" s="339" t="s">
        <v>249</v>
      </c>
      <c r="D364" s="340"/>
      <c r="E364" s="340"/>
      <c r="F364" s="340"/>
      <c r="G364" s="340"/>
      <c r="H364" s="340"/>
    </row>
    <row r="365" spans="1:8">
      <c r="A365" s="338" t="s">
        <v>250</v>
      </c>
      <c r="B365" s="339"/>
      <c r="C365" s="339" t="s">
        <v>267</v>
      </c>
      <c r="D365" s="340"/>
      <c r="E365" s="340"/>
      <c r="F365" s="340"/>
      <c r="G365" s="340"/>
      <c r="H365" s="340"/>
    </row>
    <row r="366" spans="1:8">
      <c r="A366" s="338" t="s">
        <v>252</v>
      </c>
      <c r="B366" s="339"/>
      <c r="C366" s="339" t="s">
        <v>271</v>
      </c>
      <c r="D366" s="340"/>
      <c r="E366" s="340"/>
      <c r="F366" s="340"/>
      <c r="G366" s="340"/>
      <c r="H366" s="340"/>
    </row>
    <row r="367" spans="1:8">
      <c r="A367" s="338" t="s">
        <v>254</v>
      </c>
      <c r="B367" s="339"/>
      <c r="C367" s="351" t="str">
        <f>H369</f>
        <v xml:space="preserve"> 99,90</v>
      </c>
      <c r="D367" s="352"/>
      <c r="E367" s="352"/>
      <c r="F367" s="352"/>
      <c r="G367" s="352"/>
      <c r="H367" s="352"/>
    </row>
    <row r="368" spans="1:8" ht="30">
      <c r="A368" s="184"/>
      <c r="B368" s="184" t="s">
        <v>255</v>
      </c>
      <c r="C368" s="184" t="s">
        <v>97</v>
      </c>
      <c r="D368" s="184" t="s">
        <v>250</v>
      </c>
      <c r="E368" s="185" t="s">
        <v>252</v>
      </c>
      <c r="F368" s="186" t="s">
        <v>254</v>
      </c>
      <c r="G368" s="186" t="s">
        <v>256</v>
      </c>
      <c r="H368" s="186" t="s">
        <v>254</v>
      </c>
    </row>
    <row r="369" spans="1:8" ht="25.5">
      <c r="A369" s="187" t="s">
        <v>261</v>
      </c>
      <c r="B369" s="187" t="s">
        <v>874</v>
      </c>
      <c r="C369" s="187" t="s">
        <v>521</v>
      </c>
      <c r="D369" s="187" t="s">
        <v>90</v>
      </c>
      <c r="E369" s="188" t="s">
        <v>271</v>
      </c>
      <c r="F369" s="189" t="s">
        <v>520</v>
      </c>
      <c r="G369" s="189" t="s">
        <v>283</v>
      </c>
      <c r="H369" s="189" t="s">
        <v>520</v>
      </c>
    </row>
    <row r="371" spans="1:8">
      <c r="A371" s="344" t="s">
        <v>792</v>
      </c>
      <c r="B371" s="345"/>
      <c r="C371" s="345"/>
      <c r="D371" s="345"/>
      <c r="E371" s="345"/>
      <c r="F371" s="345"/>
      <c r="G371" s="345"/>
      <c r="H371" s="345"/>
    </row>
    <row r="372" spans="1:8">
      <c r="A372" s="338" t="s">
        <v>96</v>
      </c>
      <c r="B372" s="339"/>
      <c r="C372" s="339" t="s">
        <v>842</v>
      </c>
      <c r="D372" s="340"/>
      <c r="E372" s="340"/>
      <c r="F372" s="340"/>
      <c r="G372" s="340"/>
      <c r="H372" s="340"/>
    </row>
    <row r="373" spans="1:8" ht="15" customHeight="1">
      <c r="A373" s="338" t="s">
        <v>97</v>
      </c>
      <c r="B373" s="339"/>
      <c r="C373" s="339" t="s">
        <v>644</v>
      </c>
      <c r="D373" s="340"/>
      <c r="E373" s="340"/>
      <c r="F373" s="340"/>
      <c r="G373" s="340"/>
      <c r="H373" s="340"/>
    </row>
    <row r="374" spans="1:8">
      <c r="A374" s="334" t="s">
        <v>247</v>
      </c>
      <c r="B374" s="335"/>
      <c r="C374" s="341">
        <v>44774</v>
      </c>
      <c r="D374" s="342"/>
      <c r="E374" s="342"/>
      <c r="F374" s="342"/>
      <c r="G374" s="342"/>
      <c r="H374" s="342"/>
    </row>
    <row r="375" spans="1:8" ht="15" customHeight="1">
      <c r="A375" s="334" t="s">
        <v>248</v>
      </c>
      <c r="B375" s="335"/>
      <c r="C375" s="335" t="s">
        <v>299</v>
      </c>
      <c r="D375" s="342"/>
      <c r="E375" s="342"/>
      <c r="F375" s="342"/>
      <c r="G375" s="342"/>
      <c r="H375" s="342"/>
    </row>
    <row r="376" spans="1:8">
      <c r="A376" s="334" t="s">
        <v>250</v>
      </c>
      <c r="B376" s="335"/>
      <c r="C376" s="335" t="s">
        <v>645</v>
      </c>
      <c r="D376" s="342"/>
      <c r="E376" s="342"/>
      <c r="F376" s="342"/>
      <c r="G376" s="342"/>
      <c r="H376" s="342"/>
    </row>
    <row r="377" spans="1:8">
      <c r="A377" s="334" t="s">
        <v>252</v>
      </c>
      <c r="B377" s="335"/>
      <c r="C377" s="335" t="s">
        <v>646</v>
      </c>
      <c r="D377" s="342"/>
      <c r="E377" s="342"/>
      <c r="F377" s="342"/>
      <c r="G377" s="342"/>
      <c r="H377" s="342"/>
    </row>
    <row r="378" spans="1:8" ht="15" customHeight="1">
      <c r="A378" s="334" t="s">
        <v>254</v>
      </c>
      <c r="B378" s="335"/>
      <c r="C378" s="336">
        <f>H380+H381</f>
        <v>1356.4760000000001</v>
      </c>
      <c r="D378" s="337"/>
      <c r="E378" s="337"/>
      <c r="F378" s="337"/>
      <c r="G378" s="337"/>
      <c r="H378" s="337"/>
    </row>
    <row r="379" spans="1:8" ht="30">
      <c r="A379" s="184"/>
      <c r="B379" s="184" t="s">
        <v>255</v>
      </c>
      <c r="C379" s="184" t="s">
        <v>97</v>
      </c>
      <c r="D379" s="184" t="s">
        <v>250</v>
      </c>
      <c r="E379" s="185" t="s">
        <v>252</v>
      </c>
      <c r="F379" s="186" t="s">
        <v>254</v>
      </c>
      <c r="G379" s="186" t="s">
        <v>256</v>
      </c>
      <c r="H379" s="186" t="s">
        <v>254</v>
      </c>
    </row>
    <row r="380" spans="1:8" ht="25.5">
      <c r="A380" s="187" t="s">
        <v>261</v>
      </c>
      <c r="B380" s="187">
        <v>10848</v>
      </c>
      <c r="C380" s="187" t="s">
        <v>647</v>
      </c>
      <c r="D380" s="187" t="s">
        <v>90</v>
      </c>
      <c r="E380" s="188" t="s">
        <v>648</v>
      </c>
      <c r="F380" s="207">
        <v>1341.68</v>
      </c>
      <c r="G380" s="189" t="s">
        <v>283</v>
      </c>
      <c r="H380" s="207">
        <f>G380*F380</f>
        <v>1341.68</v>
      </c>
    </row>
    <row r="381" spans="1:8" ht="25.5">
      <c r="A381" s="187" t="s">
        <v>257</v>
      </c>
      <c r="B381" s="187">
        <v>88309</v>
      </c>
      <c r="C381" s="187" t="s">
        <v>162</v>
      </c>
      <c r="D381" s="187" t="s">
        <v>90</v>
      </c>
      <c r="E381" s="188" t="s">
        <v>648</v>
      </c>
      <c r="F381" s="207">
        <v>24.66</v>
      </c>
      <c r="G381" s="189">
        <v>0.6</v>
      </c>
      <c r="H381" s="207">
        <f>F381*G381</f>
        <v>14.795999999999999</v>
      </c>
    </row>
    <row r="383" spans="1:8">
      <c r="A383" s="344" t="s">
        <v>807</v>
      </c>
      <c r="B383" s="345"/>
      <c r="C383" s="345"/>
      <c r="D383" s="345"/>
      <c r="E383" s="345"/>
      <c r="F383" s="345"/>
      <c r="G383" s="345"/>
      <c r="H383" s="345"/>
    </row>
    <row r="384" spans="1:8" ht="25.5" customHeight="1">
      <c r="A384" s="338" t="s">
        <v>96</v>
      </c>
      <c r="B384" s="339"/>
      <c r="C384" s="339" t="s">
        <v>843</v>
      </c>
      <c r="D384" s="340"/>
      <c r="E384" s="340"/>
      <c r="F384" s="340"/>
      <c r="G384" s="340"/>
      <c r="H384" s="340"/>
    </row>
    <row r="385" spans="1:8">
      <c r="A385" s="338" t="s">
        <v>97</v>
      </c>
      <c r="B385" s="339"/>
      <c r="C385" s="339" t="s">
        <v>803</v>
      </c>
      <c r="D385" s="340"/>
      <c r="E385" s="340"/>
      <c r="F385" s="340"/>
      <c r="G385" s="340"/>
      <c r="H385" s="340"/>
    </row>
    <row r="386" spans="1:8">
      <c r="A386" s="334" t="s">
        <v>247</v>
      </c>
      <c r="B386" s="335"/>
      <c r="C386" s="341">
        <v>44774</v>
      </c>
      <c r="D386" s="342"/>
      <c r="E386" s="342"/>
      <c r="F386" s="342"/>
      <c r="G386" s="342"/>
      <c r="H386" s="342"/>
    </row>
    <row r="387" spans="1:8">
      <c r="A387" s="334" t="s">
        <v>248</v>
      </c>
      <c r="B387" s="335"/>
      <c r="C387" s="335" t="s">
        <v>299</v>
      </c>
      <c r="D387" s="342"/>
      <c r="E387" s="342"/>
      <c r="F387" s="342"/>
      <c r="G387" s="342"/>
      <c r="H387" s="342"/>
    </row>
    <row r="388" spans="1:8">
      <c r="A388" s="334" t="s">
        <v>250</v>
      </c>
      <c r="B388" s="335"/>
      <c r="C388" s="335" t="s">
        <v>645</v>
      </c>
      <c r="D388" s="342"/>
      <c r="E388" s="342"/>
      <c r="F388" s="342"/>
      <c r="G388" s="342"/>
      <c r="H388" s="342"/>
    </row>
    <row r="389" spans="1:8">
      <c r="A389" s="334" t="s">
        <v>252</v>
      </c>
      <c r="B389" s="335"/>
      <c r="C389" s="335" t="s">
        <v>646</v>
      </c>
      <c r="D389" s="342"/>
      <c r="E389" s="342"/>
      <c r="F389" s="342"/>
      <c r="G389" s="342"/>
      <c r="H389" s="342"/>
    </row>
    <row r="390" spans="1:8">
      <c r="A390" s="334" t="s">
        <v>254</v>
      </c>
      <c r="B390" s="335"/>
      <c r="C390" s="336">
        <f>H392+H393</f>
        <v>391.16</v>
      </c>
      <c r="D390" s="337"/>
      <c r="E390" s="337"/>
      <c r="F390" s="337"/>
      <c r="G390" s="337"/>
      <c r="H390" s="337"/>
    </row>
    <row r="391" spans="1:8" ht="30">
      <c r="A391" s="184"/>
      <c r="B391" s="184" t="s">
        <v>255</v>
      </c>
      <c r="C391" s="184" t="s">
        <v>97</v>
      </c>
      <c r="D391" s="184" t="s">
        <v>250</v>
      </c>
      <c r="E391" s="185" t="s">
        <v>252</v>
      </c>
      <c r="F391" s="186" t="s">
        <v>254</v>
      </c>
      <c r="G391" s="186" t="s">
        <v>256</v>
      </c>
      <c r="H391" s="186" t="s">
        <v>254</v>
      </c>
    </row>
    <row r="392" spans="1:8">
      <c r="A392" s="187" t="s">
        <v>261</v>
      </c>
      <c r="B392" s="187" t="s">
        <v>804</v>
      </c>
      <c r="C392" s="187" t="s">
        <v>800</v>
      </c>
      <c r="D392" s="187" t="s">
        <v>90</v>
      </c>
      <c r="E392" s="188" t="s">
        <v>648</v>
      </c>
      <c r="F392" s="207">
        <v>0.28999999999999998</v>
      </c>
      <c r="G392" s="189">
        <v>4</v>
      </c>
      <c r="H392" s="207">
        <f>G392*F392</f>
        <v>1.1599999999999999</v>
      </c>
    </row>
    <row r="393" spans="1:8" ht="25.5">
      <c r="A393" s="187" t="s">
        <v>257</v>
      </c>
      <c r="B393" s="187" t="s">
        <v>805</v>
      </c>
      <c r="C393" s="187" t="s">
        <v>801</v>
      </c>
      <c r="D393" s="187" t="s">
        <v>90</v>
      </c>
      <c r="E393" s="188" t="s">
        <v>648</v>
      </c>
      <c r="F393" s="207">
        <v>390</v>
      </c>
      <c r="G393" s="189">
        <v>1</v>
      </c>
      <c r="H393" s="207">
        <f>F393*G393</f>
        <v>390</v>
      </c>
    </row>
    <row r="394" spans="1:8">
      <c r="A394" s="187" t="s">
        <v>257</v>
      </c>
      <c r="B394" s="187" t="s">
        <v>806</v>
      </c>
      <c r="C394" s="187" t="s">
        <v>802</v>
      </c>
      <c r="D394" s="187" t="s">
        <v>90</v>
      </c>
      <c r="E394" s="188" t="s">
        <v>89</v>
      </c>
      <c r="F394" s="207">
        <v>9.09</v>
      </c>
      <c r="G394" s="189">
        <v>2</v>
      </c>
      <c r="H394" s="207">
        <f>F394*G394</f>
        <v>18.18</v>
      </c>
    </row>
    <row r="455" ht="15" customHeight="1"/>
    <row r="457" ht="15" customHeight="1"/>
    <row r="462" ht="15" customHeight="1"/>
    <row r="474" ht="41.25" customHeight="1"/>
    <row r="514" ht="36.75" customHeight="1"/>
    <row r="525" ht="56.25" customHeight="1"/>
    <row r="534" ht="16.5" customHeight="1"/>
    <row r="664" ht="62.25" customHeight="1"/>
    <row r="669" ht="36.75" customHeight="1"/>
  </sheetData>
  <mergeCells count="396">
    <mergeCell ref="C3:F3"/>
    <mergeCell ref="C1:H1"/>
    <mergeCell ref="C2:F2"/>
    <mergeCell ref="A1:B3"/>
    <mergeCell ref="G2:H3"/>
    <mergeCell ref="A8:H8"/>
    <mergeCell ref="A9:B9"/>
    <mergeCell ref="C9:H9"/>
    <mergeCell ref="A10:B10"/>
    <mergeCell ref="C10:H10"/>
    <mergeCell ref="A6:H6"/>
    <mergeCell ref="A11:B11"/>
    <mergeCell ref="C11:H11"/>
    <mergeCell ref="A12:B12"/>
    <mergeCell ref="C12:H12"/>
    <mergeCell ref="A13:B13"/>
    <mergeCell ref="C13:H13"/>
    <mergeCell ref="A14:B14"/>
    <mergeCell ref="C14:H14"/>
    <mergeCell ref="A15:B15"/>
    <mergeCell ref="C15:H15"/>
    <mergeCell ref="A146:B146"/>
    <mergeCell ref="C146:H146"/>
    <mergeCell ref="A147:B147"/>
    <mergeCell ref="C147:H147"/>
    <mergeCell ref="A84:B84"/>
    <mergeCell ref="C84:H84"/>
    <mergeCell ref="A85:B85"/>
    <mergeCell ref="C85:H85"/>
    <mergeCell ref="A80:B80"/>
    <mergeCell ref="C80:H80"/>
    <mergeCell ref="A81:B81"/>
    <mergeCell ref="C81:H81"/>
    <mergeCell ref="A82:B82"/>
    <mergeCell ref="C82:H82"/>
    <mergeCell ref="A98:B98"/>
    <mergeCell ref="C98:H98"/>
    <mergeCell ref="C106:H106"/>
    <mergeCell ref="A107:B107"/>
    <mergeCell ref="C107:H107"/>
    <mergeCell ref="A108:B108"/>
    <mergeCell ref="C108:H108"/>
    <mergeCell ref="A109:B109"/>
    <mergeCell ref="C109:H109"/>
    <mergeCell ref="C128:H128"/>
    <mergeCell ref="C79:H79"/>
    <mergeCell ref="A48:B48"/>
    <mergeCell ref="C48:H48"/>
    <mergeCell ref="A49:B49"/>
    <mergeCell ref="A148:B148"/>
    <mergeCell ref="C148:H148"/>
    <mergeCell ref="A143:B143"/>
    <mergeCell ref="C143:H143"/>
    <mergeCell ref="A144:B144"/>
    <mergeCell ref="C144:H144"/>
    <mergeCell ref="A145:B145"/>
    <mergeCell ref="C145:H145"/>
    <mergeCell ref="A141:H141"/>
    <mergeCell ref="A142:B142"/>
    <mergeCell ref="C142:H142"/>
    <mergeCell ref="C110:H110"/>
    <mergeCell ref="A111:B111"/>
    <mergeCell ref="C111:H111"/>
    <mergeCell ref="A95:B95"/>
    <mergeCell ref="C95:H95"/>
    <mergeCell ref="A96:B96"/>
    <mergeCell ref="C96:H96"/>
    <mergeCell ref="A97:B97"/>
    <mergeCell ref="C97:H97"/>
    <mergeCell ref="A25:B25"/>
    <mergeCell ref="C25:H25"/>
    <mergeCell ref="A26:B26"/>
    <mergeCell ref="C26:H26"/>
    <mergeCell ref="A27:B27"/>
    <mergeCell ref="C27:H27"/>
    <mergeCell ref="A32:H32"/>
    <mergeCell ref="A33:B33"/>
    <mergeCell ref="C33:H33"/>
    <mergeCell ref="A20:H20"/>
    <mergeCell ref="A21:B21"/>
    <mergeCell ref="C21:H21"/>
    <mergeCell ref="A22:B22"/>
    <mergeCell ref="C22:H22"/>
    <mergeCell ref="A23:B23"/>
    <mergeCell ref="C23:H23"/>
    <mergeCell ref="A24:B24"/>
    <mergeCell ref="C24:H24"/>
    <mergeCell ref="C34:H34"/>
    <mergeCell ref="A35:B35"/>
    <mergeCell ref="C35:H35"/>
    <mergeCell ref="A36:B36"/>
    <mergeCell ref="C36:H36"/>
    <mergeCell ref="A37:B37"/>
    <mergeCell ref="C37:H37"/>
    <mergeCell ref="A38:B38"/>
    <mergeCell ref="C38:H38"/>
    <mergeCell ref="A34:B34"/>
    <mergeCell ref="A129:B129"/>
    <mergeCell ref="C129:H129"/>
    <mergeCell ref="A39:B39"/>
    <mergeCell ref="C39:H39"/>
    <mergeCell ref="A91:H91"/>
    <mergeCell ref="A92:B92"/>
    <mergeCell ref="C92:H92"/>
    <mergeCell ref="A93:B93"/>
    <mergeCell ref="C93:H93"/>
    <mergeCell ref="A94:B94"/>
    <mergeCell ref="C94:H94"/>
    <mergeCell ref="A44:H44"/>
    <mergeCell ref="A124:H124"/>
    <mergeCell ref="A125:B125"/>
    <mergeCell ref="C125:H125"/>
    <mergeCell ref="A126:B126"/>
    <mergeCell ref="C126:H126"/>
    <mergeCell ref="C49:H49"/>
    <mergeCell ref="A50:B50"/>
    <mergeCell ref="C50:H50"/>
    <mergeCell ref="A83:B83"/>
    <mergeCell ref="C83:H83"/>
    <mergeCell ref="A110:B110"/>
    <mergeCell ref="A60:H60"/>
    <mergeCell ref="A159:H159"/>
    <mergeCell ref="A160:B160"/>
    <mergeCell ref="C160:H160"/>
    <mergeCell ref="A45:B45"/>
    <mergeCell ref="C45:H45"/>
    <mergeCell ref="A46:B46"/>
    <mergeCell ref="C46:H46"/>
    <mergeCell ref="A47:B47"/>
    <mergeCell ref="C47:H47"/>
    <mergeCell ref="A130:B130"/>
    <mergeCell ref="C130:H130"/>
    <mergeCell ref="A131:B131"/>
    <mergeCell ref="C131:H131"/>
    <mergeCell ref="A51:B51"/>
    <mergeCell ref="C51:H51"/>
    <mergeCell ref="A78:H78"/>
    <mergeCell ref="A79:B79"/>
    <mergeCell ref="A104:H104"/>
    <mergeCell ref="A105:B105"/>
    <mergeCell ref="C105:H105"/>
    <mergeCell ref="A106:B106"/>
    <mergeCell ref="A127:B127"/>
    <mergeCell ref="C127:H127"/>
    <mergeCell ref="A128:B128"/>
    <mergeCell ref="A161:B161"/>
    <mergeCell ref="C161:H161"/>
    <mergeCell ref="A162:B162"/>
    <mergeCell ref="C162:H162"/>
    <mergeCell ref="A163:B163"/>
    <mergeCell ref="C163:H163"/>
    <mergeCell ref="A164:B164"/>
    <mergeCell ref="C164:H164"/>
    <mergeCell ref="A165:B165"/>
    <mergeCell ref="C165:H165"/>
    <mergeCell ref="A166:B166"/>
    <mergeCell ref="C166:H166"/>
    <mergeCell ref="A176:H176"/>
    <mergeCell ref="A177:B177"/>
    <mergeCell ref="C177:H177"/>
    <mergeCell ref="A178:B178"/>
    <mergeCell ref="C178:H178"/>
    <mergeCell ref="A179:B179"/>
    <mergeCell ref="C179:H179"/>
    <mergeCell ref="A180:B180"/>
    <mergeCell ref="C180:H180"/>
    <mergeCell ref="A181:B181"/>
    <mergeCell ref="C181:H181"/>
    <mergeCell ref="A182:B182"/>
    <mergeCell ref="C182:H182"/>
    <mergeCell ref="A183:B183"/>
    <mergeCell ref="C183:H183"/>
    <mergeCell ref="A193:H193"/>
    <mergeCell ref="A194:B194"/>
    <mergeCell ref="C194:H194"/>
    <mergeCell ref="A195:B195"/>
    <mergeCell ref="C195:H195"/>
    <mergeCell ref="A196:B196"/>
    <mergeCell ref="C196:H196"/>
    <mergeCell ref="A197:B197"/>
    <mergeCell ref="C197:H197"/>
    <mergeCell ref="A198:B198"/>
    <mergeCell ref="C198:H198"/>
    <mergeCell ref="A199:B199"/>
    <mergeCell ref="C199:H199"/>
    <mergeCell ref="A200:B200"/>
    <mergeCell ref="C200:H200"/>
    <mergeCell ref="A209:H209"/>
    <mergeCell ref="A210:B210"/>
    <mergeCell ref="C210:H210"/>
    <mergeCell ref="A211:B211"/>
    <mergeCell ref="C211:H211"/>
    <mergeCell ref="A212:B212"/>
    <mergeCell ref="C212:H212"/>
    <mergeCell ref="A213:B213"/>
    <mergeCell ref="C213:H213"/>
    <mergeCell ref="A214:B214"/>
    <mergeCell ref="C214:H214"/>
    <mergeCell ref="A215:B215"/>
    <mergeCell ref="C215:H215"/>
    <mergeCell ref="A216:B216"/>
    <mergeCell ref="C216:H216"/>
    <mergeCell ref="A241:B241"/>
    <mergeCell ref="C241:H241"/>
    <mergeCell ref="A242:B242"/>
    <mergeCell ref="C242:H242"/>
    <mergeCell ref="A238:B238"/>
    <mergeCell ref="C238:H238"/>
    <mergeCell ref="A227:B227"/>
    <mergeCell ref="C227:H227"/>
    <mergeCell ref="A228:B228"/>
    <mergeCell ref="C228:H228"/>
    <mergeCell ref="A229:B229"/>
    <mergeCell ref="C229:H229"/>
    <mergeCell ref="A235:H235"/>
    <mergeCell ref="A236:B236"/>
    <mergeCell ref="C236:H236"/>
    <mergeCell ref="A237:B237"/>
    <mergeCell ref="C237:H237"/>
    <mergeCell ref="A239:B239"/>
    <mergeCell ref="C239:H239"/>
    <mergeCell ref="A240:B240"/>
    <mergeCell ref="C240:H240"/>
    <mergeCell ref="A222:H222"/>
    <mergeCell ref="A223:B223"/>
    <mergeCell ref="C223:H223"/>
    <mergeCell ref="A224:B224"/>
    <mergeCell ref="C224:H224"/>
    <mergeCell ref="A225:B225"/>
    <mergeCell ref="C225:H225"/>
    <mergeCell ref="A226:B226"/>
    <mergeCell ref="C226:H226"/>
    <mergeCell ref="A248:H248"/>
    <mergeCell ref="A249:B249"/>
    <mergeCell ref="C249:H249"/>
    <mergeCell ref="A250:B250"/>
    <mergeCell ref="C250:H250"/>
    <mergeCell ref="A251:B251"/>
    <mergeCell ref="C251:H251"/>
    <mergeCell ref="A252:B252"/>
    <mergeCell ref="C252:H252"/>
    <mergeCell ref="A253:B253"/>
    <mergeCell ref="C253:H253"/>
    <mergeCell ref="A254:B254"/>
    <mergeCell ref="C254:H254"/>
    <mergeCell ref="A255:B255"/>
    <mergeCell ref="C255:H255"/>
    <mergeCell ref="A267:H267"/>
    <mergeCell ref="A268:B268"/>
    <mergeCell ref="C268:H268"/>
    <mergeCell ref="A269:B269"/>
    <mergeCell ref="C269:H269"/>
    <mergeCell ref="A270:B270"/>
    <mergeCell ref="C270:H270"/>
    <mergeCell ref="A271:B271"/>
    <mergeCell ref="C271:H271"/>
    <mergeCell ref="A272:B272"/>
    <mergeCell ref="C272:H272"/>
    <mergeCell ref="A273:B273"/>
    <mergeCell ref="C273:H273"/>
    <mergeCell ref="A332:B332"/>
    <mergeCell ref="C332:H332"/>
    <mergeCell ref="A318:B318"/>
    <mergeCell ref="C318:H318"/>
    <mergeCell ref="A319:B319"/>
    <mergeCell ref="C319:H319"/>
    <mergeCell ref="A320:B320"/>
    <mergeCell ref="C320:H320"/>
    <mergeCell ref="A274:B274"/>
    <mergeCell ref="C274:H274"/>
    <mergeCell ref="A298:H298"/>
    <mergeCell ref="A299:B299"/>
    <mergeCell ref="C299:H299"/>
    <mergeCell ref="A300:B300"/>
    <mergeCell ref="C300:H300"/>
    <mergeCell ref="A301:B301"/>
    <mergeCell ref="C301:H301"/>
    <mergeCell ref="A302:B302"/>
    <mergeCell ref="C302:H302"/>
    <mergeCell ref="A303:B303"/>
    <mergeCell ref="C303:H303"/>
    <mergeCell ref="A304:B304"/>
    <mergeCell ref="C304:H304"/>
    <mergeCell ref="A305:B305"/>
    <mergeCell ref="A364:B364"/>
    <mergeCell ref="C364:H364"/>
    <mergeCell ref="A365:B365"/>
    <mergeCell ref="C365:H365"/>
    <mergeCell ref="A366:B366"/>
    <mergeCell ref="C366:H366"/>
    <mergeCell ref="A360:H360"/>
    <mergeCell ref="A361:B361"/>
    <mergeCell ref="C361:H361"/>
    <mergeCell ref="A362:B362"/>
    <mergeCell ref="C362:H362"/>
    <mergeCell ref="A351:B351"/>
    <mergeCell ref="C351:H351"/>
    <mergeCell ref="A345:B345"/>
    <mergeCell ref="C345:H345"/>
    <mergeCell ref="A346:B346"/>
    <mergeCell ref="C346:H346"/>
    <mergeCell ref="A347:B347"/>
    <mergeCell ref="C347:H347"/>
    <mergeCell ref="A363:B363"/>
    <mergeCell ref="C363:H363"/>
    <mergeCell ref="A378:B378"/>
    <mergeCell ref="C378:H378"/>
    <mergeCell ref="A371:H371"/>
    <mergeCell ref="A372:B372"/>
    <mergeCell ref="C372:H372"/>
    <mergeCell ref="A373:B373"/>
    <mergeCell ref="C373:H373"/>
    <mergeCell ref="A374:B374"/>
    <mergeCell ref="C374:H374"/>
    <mergeCell ref="A375:B375"/>
    <mergeCell ref="C375:H375"/>
    <mergeCell ref="A328:B328"/>
    <mergeCell ref="A313:H313"/>
    <mergeCell ref="A314:B314"/>
    <mergeCell ref="C314:H314"/>
    <mergeCell ref="A376:B376"/>
    <mergeCell ref="C376:H376"/>
    <mergeCell ref="A377:B377"/>
    <mergeCell ref="C377:H377"/>
    <mergeCell ref="A367:B367"/>
    <mergeCell ref="C367:H367"/>
    <mergeCell ref="A348:B348"/>
    <mergeCell ref="C348:H348"/>
    <mergeCell ref="A349:B349"/>
    <mergeCell ref="C349:H349"/>
    <mergeCell ref="A344:H344"/>
    <mergeCell ref="C328:H328"/>
    <mergeCell ref="A329:B329"/>
    <mergeCell ref="C329:H329"/>
    <mergeCell ref="A330:B330"/>
    <mergeCell ref="C330:H330"/>
    <mergeCell ref="A331:B331"/>
    <mergeCell ref="C331:H331"/>
    <mergeCell ref="A350:B350"/>
    <mergeCell ref="C350:H350"/>
    <mergeCell ref="A288:B288"/>
    <mergeCell ref="C288:H288"/>
    <mergeCell ref="A289:B289"/>
    <mergeCell ref="C289:H289"/>
    <mergeCell ref="A325:H325"/>
    <mergeCell ref="A326:B326"/>
    <mergeCell ref="C326:H326"/>
    <mergeCell ref="C305:H305"/>
    <mergeCell ref="A327:B327"/>
    <mergeCell ref="C327:H327"/>
    <mergeCell ref="A61:B61"/>
    <mergeCell ref="C61:H61"/>
    <mergeCell ref="A62:B62"/>
    <mergeCell ref="C62:H62"/>
    <mergeCell ref="A63:B63"/>
    <mergeCell ref="C63:H63"/>
    <mergeCell ref="A64:B64"/>
    <mergeCell ref="C64:H64"/>
    <mergeCell ref="A65:B65"/>
    <mergeCell ref="C65:H65"/>
    <mergeCell ref="A66:B66"/>
    <mergeCell ref="C66:H66"/>
    <mergeCell ref="A67:B67"/>
    <mergeCell ref="C67:H67"/>
    <mergeCell ref="A383:H383"/>
    <mergeCell ref="A384:B384"/>
    <mergeCell ref="C384:H384"/>
    <mergeCell ref="A315:B315"/>
    <mergeCell ref="C315:H315"/>
    <mergeCell ref="A316:B316"/>
    <mergeCell ref="C316:H316"/>
    <mergeCell ref="A317:B317"/>
    <mergeCell ref="C317:H317"/>
    <mergeCell ref="A282:H282"/>
    <mergeCell ref="A283:B283"/>
    <mergeCell ref="C283:H283"/>
    <mergeCell ref="A284:B284"/>
    <mergeCell ref="C284:H284"/>
    <mergeCell ref="A285:B285"/>
    <mergeCell ref="C285:H285"/>
    <mergeCell ref="A286:B286"/>
    <mergeCell ref="C286:H286"/>
    <mergeCell ref="A287:B287"/>
    <mergeCell ref="C287:H287"/>
    <mergeCell ref="A390:B390"/>
    <mergeCell ref="C390:H390"/>
    <mergeCell ref="A385:B385"/>
    <mergeCell ref="C385:H385"/>
    <mergeCell ref="A386:B386"/>
    <mergeCell ref="C386:H386"/>
    <mergeCell ref="A387:B387"/>
    <mergeCell ref="C387:H387"/>
    <mergeCell ref="A388:B388"/>
    <mergeCell ref="C388:H388"/>
    <mergeCell ref="A389:B389"/>
    <mergeCell ref="C389:H389"/>
  </mergeCells>
  <phoneticPr fontId="46" type="noConversion"/>
  <pageMargins left="0.78740157480314965" right="0.78740157480314965" top="0.78740157480314965" bottom="0.78740157480314965" header="0.31496062992125984" footer="0.31496062992125984"/>
  <pageSetup paperSize="9" scale="53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44"/>
  <sheetViews>
    <sheetView view="pageBreakPreview" zoomScale="60" zoomScaleNormal="60" workbookViewId="0">
      <selection activeCell="H44" sqref="A1:H44"/>
    </sheetView>
  </sheetViews>
  <sheetFormatPr defaultRowHeight="15"/>
  <cols>
    <col min="1" max="1" width="16.140625" customWidth="1"/>
    <col min="2" max="2" width="40.7109375" customWidth="1"/>
    <col min="3" max="3" width="23.5703125" customWidth="1"/>
    <col min="4" max="4" width="32.5703125" customWidth="1"/>
    <col min="5" max="5" width="33.42578125" customWidth="1"/>
    <col min="6" max="6" width="32.140625" customWidth="1"/>
    <col min="7" max="7" width="31.85546875" customWidth="1"/>
    <col min="8" max="8" width="13.85546875" customWidth="1"/>
  </cols>
  <sheetData>
    <row r="1" spans="1:8" ht="15.75">
      <c r="A1" s="112"/>
      <c r="B1" s="113"/>
      <c r="C1" s="114"/>
      <c r="D1" s="113"/>
      <c r="E1" s="113"/>
      <c r="F1" s="113"/>
      <c r="G1" s="113"/>
      <c r="H1" s="115"/>
    </row>
    <row r="2" spans="1:8" ht="15.75">
      <c r="A2" s="116"/>
      <c r="B2" s="117" t="s">
        <v>653</v>
      </c>
      <c r="C2" s="117"/>
      <c r="D2" s="117"/>
      <c r="E2" s="117"/>
      <c r="F2" s="117"/>
      <c r="G2" s="118"/>
      <c r="H2" s="119"/>
    </row>
    <row r="3" spans="1:8" ht="15.75">
      <c r="A3" s="116"/>
      <c r="B3" s="117" t="s">
        <v>652</v>
      </c>
      <c r="C3" s="117"/>
      <c r="D3" s="117"/>
      <c r="E3" s="117"/>
      <c r="F3" s="118"/>
      <c r="G3" s="118"/>
      <c r="H3" s="119"/>
    </row>
    <row r="4" spans="1:8" ht="68.25" customHeight="1">
      <c r="A4" s="116"/>
      <c r="B4" s="117" t="s">
        <v>651</v>
      </c>
      <c r="C4" s="377" t="s">
        <v>881</v>
      </c>
      <c r="D4" s="377"/>
      <c r="E4" s="377"/>
      <c r="F4" s="118"/>
      <c r="G4" s="118"/>
      <c r="H4" s="119"/>
    </row>
    <row r="5" spans="1:8" ht="15.75">
      <c r="A5" s="116"/>
      <c r="B5" s="117"/>
      <c r="C5" s="117"/>
      <c r="D5" s="117"/>
      <c r="E5" s="117"/>
      <c r="F5" s="118"/>
      <c r="G5" s="118"/>
      <c r="H5" s="119"/>
    </row>
    <row r="6" spans="1:8" ht="26.25" thickBot="1">
      <c r="A6" s="116"/>
      <c r="B6" s="376" t="s">
        <v>231</v>
      </c>
      <c r="C6" s="376"/>
      <c r="D6" s="376"/>
      <c r="E6" s="376"/>
      <c r="F6" s="118"/>
      <c r="G6" s="118"/>
      <c r="H6" s="119"/>
    </row>
    <row r="7" spans="1:8" ht="16.5" thickBot="1">
      <c r="A7" s="116"/>
      <c r="B7" s="120" t="s">
        <v>232</v>
      </c>
      <c r="C7" s="121" t="s">
        <v>242</v>
      </c>
      <c r="D7" s="122" t="s">
        <v>238</v>
      </c>
      <c r="E7" s="122" t="s">
        <v>239</v>
      </c>
      <c r="F7" s="122" t="s">
        <v>240</v>
      </c>
      <c r="G7" s="122" t="s">
        <v>241</v>
      </c>
      <c r="H7" s="119"/>
    </row>
    <row r="8" spans="1:8" ht="16.5" thickBot="1">
      <c r="A8" s="123" t="s">
        <v>173</v>
      </c>
      <c r="B8" s="124" t="s">
        <v>13</v>
      </c>
      <c r="C8" s="125" t="s">
        <v>191</v>
      </c>
      <c r="D8" s="125" t="s">
        <v>233</v>
      </c>
      <c r="E8" s="125" t="s">
        <v>234</v>
      </c>
      <c r="F8" s="125" t="s">
        <v>235</v>
      </c>
      <c r="G8" s="125" t="s">
        <v>236</v>
      </c>
      <c r="H8" s="126" t="s">
        <v>16</v>
      </c>
    </row>
    <row r="9" spans="1:8">
      <c r="A9" s="127" t="s">
        <v>4</v>
      </c>
      <c r="B9" s="128" t="str">
        <f>'ORÇAMENTO CENTRO FORM PROF'!D11</f>
        <v>SERVIÇOS PRELIMINARES</v>
      </c>
      <c r="C9" s="129">
        <f>'ORÇAMENTO CENTRO FORM PROF'!I11</f>
        <v>17268.476916916679</v>
      </c>
      <c r="D9" s="130">
        <f>D10*C9</f>
        <v>17268.476916916679</v>
      </c>
      <c r="E9" s="130">
        <f t="shared" ref="E9:G9" si="0">IF(E10&lt;&gt;"",$D9*E10,0)</f>
        <v>0</v>
      </c>
      <c r="F9" s="130">
        <f t="shared" si="0"/>
        <v>0</v>
      </c>
      <c r="G9" s="130">
        <f t="shared" si="0"/>
        <v>0</v>
      </c>
      <c r="H9" s="131"/>
    </row>
    <row r="10" spans="1:8" ht="15.75">
      <c r="A10" s="132"/>
      <c r="B10" s="133"/>
      <c r="C10" s="134"/>
      <c r="D10" s="135">
        <v>1</v>
      </c>
      <c r="E10" s="136"/>
      <c r="F10" s="136"/>
      <c r="G10" s="136"/>
      <c r="H10" s="137">
        <f>SUM(D10:G10)</f>
        <v>1</v>
      </c>
    </row>
    <row r="11" spans="1:8">
      <c r="A11" s="138" t="s">
        <v>8</v>
      </c>
      <c r="B11" s="139" t="str">
        <f>'ORÇAMENTO CENTRO FORM PROF'!D18</f>
        <v>MOVIMENTO DE TERRA</v>
      </c>
      <c r="C11" s="140">
        <f>'ORÇAMENTO CENTRO FORM PROF'!I18</f>
        <v>583.2945299999999</v>
      </c>
      <c r="D11" s="141">
        <f>C11*D12</f>
        <v>583.2945299999999</v>
      </c>
      <c r="E11" s="141">
        <f>E12*C11</f>
        <v>0</v>
      </c>
      <c r="F11" s="141">
        <f t="shared" ref="F11:G11" si="1">IF(F12&lt;&gt;"",$D11*F12,0)</f>
        <v>0</v>
      </c>
      <c r="G11" s="141">
        <f t="shared" si="1"/>
        <v>0</v>
      </c>
      <c r="H11" s="142"/>
    </row>
    <row r="12" spans="1:8" ht="15.75">
      <c r="A12" s="132"/>
      <c r="B12" s="133"/>
      <c r="C12" s="134"/>
      <c r="D12" s="136">
        <v>1</v>
      </c>
      <c r="E12" s="136"/>
      <c r="F12" s="136"/>
      <c r="G12" s="136"/>
      <c r="H12" s="137">
        <f>SUM(D12:G12)</f>
        <v>1</v>
      </c>
    </row>
    <row r="13" spans="1:8">
      <c r="A13" s="138" t="s">
        <v>10</v>
      </c>
      <c r="B13" s="143" t="str">
        <f>'ORÇAMENTO CENTRO FORM PROF'!D21</f>
        <v>FUNDAÇÕES</v>
      </c>
      <c r="C13" s="140">
        <f>'ORÇAMENTO CENTRO FORM PROF'!I21</f>
        <v>20346.359560254001</v>
      </c>
      <c r="D13" s="141">
        <f>IF(D14&lt;&gt;"",$D13*D14,0)</f>
        <v>0</v>
      </c>
      <c r="E13" s="141">
        <f>E14*C13</f>
        <v>20346.359560254001</v>
      </c>
      <c r="F13" s="141">
        <f>F14*C13</f>
        <v>0</v>
      </c>
      <c r="G13" s="141">
        <f t="shared" ref="G13" si="2">IF(G14&lt;&gt;"",$D13*G14,0)</f>
        <v>0</v>
      </c>
      <c r="H13" s="142"/>
    </row>
    <row r="14" spans="1:8" ht="15.75">
      <c r="A14" s="132"/>
      <c r="B14" s="144"/>
      <c r="C14" s="134"/>
      <c r="D14" s="136"/>
      <c r="E14" s="136">
        <v>1</v>
      </c>
      <c r="F14" s="136"/>
      <c r="G14" s="136"/>
      <c r="H14" s="137">
        <f>SUM(D14:G14)</f>
        <v>1</v>
      </c>
    </row>
    <row r="15" spans="1:8">
      <c r="A15" s="138" t="s">
        <v>43</v>
      </c>
      <c r="B15" s="143" t="str">
        <f>'ORÇAMENTO CENTRO FORM PROF'!D29</f>
        <v>ESTRUTURAS DE CONCRETO</v>
      </c>
      <c r="C15" s="145">
        <f>'ORÇAMENTO CENTRO FORM PROF'!I29</f>
        <v>14875.74823917</v>
      </c>
      <c r="D15" s="141">
        <f>IF(D16&lt;&gt;"",$D15*D16,0)</f>
        <v>0</v>
      </c>
      <c r="E15" s="141">
        <f>E16*C15</f>
        <v>14875.74823917</v>
      </c>
      <c r="F15" s="141">
        <f t="shared" ref="F15" si="3">IF(F16&lt;&gt;"",$D15*F16,0)</f>
        <v>0</v>
      </c>
      <c r="G15" s="141">
        <f>C15*G16</f>
        <v>0</v>
      </c>
      <c r="H15" s="146"/>
    </row>
    <row r="16" spans="1:8" ht="15.75">
      <c r="A16" s="132"/>
      <c r="B16" s="144"/>
      <c r="C16" s="147"/>
      <c r="D16" s="136"/>
      <c r="E16" s="136">
        <v>1</v>
      </c>
      <c r="F16" s="136"/>
      <c r="G16" s="136"/>
      <c r="H16" s="148">
        <f>SUM(D16:G16)</f>
        <v>1</v>
      </c>
    </row>
    <row r="17" spans="1:8" ht="15.75">
      <c r="A17" s="138" t="s">
        <v>44</v>
      </c>
      <c r="B17" s="143" t="str">
        <f>'ORÇAMENTO CENTRO FORM PROF'!D33</f>
        <v>ELEVAÇÃO</v>
      </c>
      <c r="C17" s="145">
        <f>'ORÇAMENTO CENTRO FORM PROF'!I33</f>
        <v>10118.604333474001</v>
      </c>
      <c r="D17" s="174"/>
      <c r="E17" s="176">
        <f>E18*C17</f>
        <v>5059.3021667370003</v>
      </c>
      <c r="F17" s="176">
        <f>F18*C17</f>
        <v>5059.3021667370003</v>
      </c>
      <c r="G17" s="174"/>
      <c r="H17" s="175"/>
    </row>
    <row r="18" spans="1:8" ht="15.75">
      <c r="A18" s="172"/>
      <c r="B18" s="173"/>
      <c r="C18" s="156"/>
      <c r="D18" s="174"/>
      <c r="E18" s="174">
        <v>0.5</v>
      </c>
      <c r="F18" s="174">
        <v>0.5</v>
      </c>
      <c r="G18" s="174"/>
      <c r="H18" s="175"/>
    </row>
    <row r="19" spans="1:8">
      <c r="A19" s="138" t="s">
        <v>42</v>
      </c>
      <c r="B19" s="139" t="str">
        <f>'ORÇAMENTO CENTRO FORM PROF'!D35</f>
        <v>INSTALAÇÕES ELÉTRICAS</v>
      </c>
      <c r="C19" s="140">
        <f>'ORÇAMENTO CENTRO FORM PROF'!I35</f>
        <v>46574.260591586004</v>
      </c>
      <c r="D19" s="141">
        <f>IF(D20&lt;&gt;"",$D19*D20,0)</f>
        <v>0</v>
      </c>
      <c r="E19" s="141">
        <f>E20*C19</f>
        <v>23287.130295793002</v>
      </c>
      <c r="F19" s="141">
        <f>F20*C19</f>
        <v>23287.130295793002</v>
      </c>
      <c r="G19" s="141">
        <f t="shared" ref="G19" si="4">IF(G20&lt;&gt;"",$D19*G20,0)</f>
        <v>0</v>
      </c>
      <c r="H19" s="142"/>
    </row>
    <row r="20" spans="1:8" ht="15.75">
      <c r="A20" s="132"/>
      <c r="B20" s="133"/>
      <c r="C20" s="134"/>
      <c r="D20" s="136"/>
      <c r="E20" s="136">
        <v>0.5</v>
      </c>
      <c r="F20" s="136">
        <v>0.5</v>
      </c>
      <c r="G20" s="136"/>
      <c r="H20" s="137">
        <f>SUM(D20:G20)</f>
        <v>1</v>
      </c>
    </row>
    <row r="21" spans="1:8">
      <c r="A21" s="138" t="s">
        <v>45</v>
      </c>
      <c r="B21" s="143" t="str">
        <f>'ORÇAMENTO CENTRO FORM PROF'!D53</f>
        <v>REVESTIMENTO DE PAREDES</v>
      </c>
      <c r="C21" s="140">
        <f>'ORÇAMENTO CENTRO FORM PROF'!I53</f>
        <v>56786.875123159989</v>
      </c>
      <c r="D21" s="141">
        <f>IF(D22&lt;&gt;"",$D21*D22,0)</f>
        <v>0</v>
      </c>
      <c r="E21" s="141">
        <f>C21*E22</f>
        <v>56786.875123159989</v>
      </c>
      <c r="F21" s="141">
        <f t="shared" ref="F21" si="5">IF(F22&lt;&gt;"",$D21*F22,0)</f>
        <v>0</v>
      </c>
      <c r="G21" s="141">
        <f>C21*G22</f>
        <v>0</v>
      </c>
      <c r="H21" s="142"/>
    </row>
    <row r="22" spans="1:8" ht="15.75">
      <c r="A22" s="132"/>
      <c r="B22" s="144"/>
      <c r="C22" s="134"/>
      <c r="D22" s="136"/>
      <c r="E22" s="136">
        <v>1</v>
      </c>
      <c r="F22" s="136"/>
      <c r="G22" s="136"/>
      <c r="H22" s="137">
        <f>SUM(D22:G22)</f>
        <v>1</v>
      </c>
    </row>
    <row r="23" spans="1:8">
      <c r="A23" s="138" t="s">
        <v>165</v>
      </c>
      <c r="B23" s="143" t="str">
        <f>'ORÇAMENTO CENTRO FORM PROF'!D57</f>
        <v>PINTURA</v>
      </c>
      <c r="C23" s="145">
        <f>'ORÇAMENTO CENTRO FORM PROF'!I57</f>
        <v>38889.677311939995</v>
      </c>
      <c r="D23" s="141">
        <f>IF(D24&lt;&gt;"",$D23*D24,0)</f>
        <v>0</v>
      </c>
      <c r="E23" s="141">
        <f t="shared" ref="E23" si="6">IF(E24&lt;&gt;"",$D23*E24,0)</f>
        <v>0</v>
      </c>
      <c r="F23" s="141">
        <f>F24*C23</f>
        <v>19444.838655969997</v>
      </c>
      <c r="G23" s="141">
        <f>G24*C23</f>
        <v>19444.838655969997</v>
      </c>
      <c r="H23" s="146"/>
    </row>
    <row r="24" spans="1:8" ht="15.75">
      <c r="A24" s="132"/>
      <c r="B24" s="144"/>
      <c r="C24" s="147"/>
      <c r="D24" s="136"/>
      <c r="E24" s="136"/>
      <c r="F24" s="136">
        <v>0.5</v>
      </c>
      <c r="G24" s="136">
        <v>0.5</v>
      </c>
      <c r="H24" s="148">
        <f>SUM(D24:G24)</f>
        <v>1</v>
      </c>
    </row>
    <row r="25" spans="1:8">
      <c r="A25" s="138" t="s">
        <v>205</v>
      </c>
      <c r="B25" s="139" t="str">
        <f>'ORÇAMENTO CENTRO FORM PROF'!D63</f>
        <v>COBERTA</v>
      </c>
      <c r="C25" s="140">
        <f>'ORÇAMENTO CENTRO FORM PROF'!I63</f>
        <v>85323.318951015608</v>
      </c>
      <c r="D25" s="141">
        <f>IF(D26&lt;&gt;"",$D25*D26,0)</f>
        <v>0</v>
      </c>
      <c r="E25" s="141">
        <f t="shared" ref="E25" si="7">IF(E26&lt;&gt;"",$D25*E26,0)</f>
        <v>0</v>
      </c>
      <c r="F25" s="141">
        <f>F26*C25</f>
        <v>85323.318951015608</v>
      </c>
      <c r="G25" s="141">
        <f>G26*C25</f>
        <v>0</v>
      </c>
      <c r="H25" s="142"/>
    </row>
    <row r="26" spans="1:8" ht="15.75">
      <c r="A26" s="132"/>
      <c r="B26" s="133"/>
      <c r="C26" s="134"/>
      <c r="D26" s="136"/>
      <c r="E26" s="136"/>
      <c r="F26" s="136">
        <v>1</v>
      </c>
      <c r="G26" s="136"/>
      <c r="H26" s="137">
        <f>SUM(D26:G26)</f>
        <v>1</v>
      </c>
    </row>
    <row r="27" spans="1:8" ht="24" customHeight="1">
      <c r="A27" s="138" t="s">
        <v>571</v>
      </c>
      <c r="B27" s="143" t="str">
        <f>'ORÇAMENTO CENTRO FORM PROF'!D73</f>
        <v>PISO</v>
      </c>
      <c r="C27" s="140">
        <f>'ORÇAMENTO CENTRO FORM PROF'!I73</f>
        <v>137525.16036422673</v>
      </c>
      <c r="D27" s="141">
        <f>IF(D28&lt;&gt;"",$D27*D28,0)</f>
        <v>0</v>
      </c>
      <c r="E27" s="141">
        <f>E28*C27</f>
        <v>68762.580182113365</v>
      </c>
      <c r="F27" s="141">
        <f>F28*C27</f>
        <v>68762.580182113365</v>
      </c>
      <c r="G27" s="141">
        <f>G28*C27</f>
        <v>0</v>
      </c>
      <c r="H27" s="142"/>
    </row>
    <row r="28" spans="1:8" ht="15.75">
      <c r="A28" s="132"/>
      <c r="B28" s="144"/>
      <c r="C28" s="134"/>
      <c r="D28" s="136"/>
      <c r="E28" s="136">
        <v>0.5</v>
      </c>
      <c r="F28" s="136">
        <v>0.5</v>
      </c>
      <c r="G28" s="136"/>
      <c r="H28" s="137">
        <f>SUM(D28:G28)</f>
        <v>1</v>
      </c>
    </row>
    <row r="29" spans="1:8" ht="30" customHeight="1">
      <c r="A29" s="138" t="s">
        <v>572</v>
      </c>
      <c r="B29" s="143" t="str">
        <f>'ORÇAMENTO CENTRO FORM PROF'!D79</f>
        <v>INSTALAÇÕES HIDROSSANITÁRIAS</v>
      </c>
      <c r="C29" s="145">
        <f>'ORÇAMENTO CENTRO FORM PROF'!I79</f>
        <v>19661.931033289999</v>
      </c>
      <c r="D29" s="141">
        <f>IF(D30&lt;&gt;"",$D29*D30,0)</f>
        <v>0</v>
      </c>
      <c r="E29" s="141">
        <f t="shared" ref="E29" si="8">IF(E30&lt;&gt;"",$D29*E30,0)</f>
        <v>0</v>
      </c>
      <c r="F29" s="141">
        <f>F30*C29</f>
        <v>19661.931033289999</v>
      </c>
      <c r="G29" s="141">
        <f>G30*C29</f>
        <v>0</v>
      </c>
      <c r="H29" s="146"/>
    </row>
    <row r="30" spans="1:8" ht="15.75">
      <c r="A30" s="132"/>
      <c r="B30" s="144"/>
      <c r="C30" s="147"/>
      <c r="D30" s="136"/>
      <c r="E30" s="136"/>
      <c r="F30" s="136">
        <v>1</v>
      </c>
      <c r="G30" s="136"/>
      <c r="H30" s="148">
        <f>SUM(D30:G30)</f>
        <v>1</v>
      </c>
    </row>
    <row r="31" spans="1:8">
      <c r="A31" s="138" t="s">
        <v>573</v>
      </c>
      <c r="B31" s="139" t="str">
        <f>'ORÇAMENTO CENTRO FORM PROF'!D107</f>
        <v>LOUÇAS E METAIS</v>
      </c>
      <c r="C31" s="140">
        <f>'ORÇAMENTO CENTRO FORM PROF'!I107</f>
        <v>8828.0727079999997</v>
      </c>
      <c r="D31" s="141">
        <f>IF(D32&lt;&gt;"",$D31*D32,0)</f>
        <v>0</v>
      </c>
      <c r="E31" s="141">
        <f t="shared" ref="E31:G31" si="9">IF(E32&lt;&gt;"",$D31*E32,0)</f>
        <v>0</v>
      </c>
      <c r="F31" s="141">
        <f>F32*C31</f>
        <v>8828.0727079999997</v>
      </c>
      <c r="G31" s="141">
        <f t="shared" si="9"/>
        <v>0</v>
      </c>
      <c r="H31" s="142"/>
    </row>
    <row r="32" spans="1:8" ht="15.75">
      <c r="A32" s="132"/>
      <c r="B32" s="133"/>
      <c r="C32" s="134"/>
      <c r="D32" s="136"/>
      <c r="E32" s="136"/>
      <c r="F32" s="136">
        <v>1</v>
      </c>
      <c r="G32" s="136"/>
      <c r="H32" s="137">
        <f>SUM(D32:G32)</f>
        <v>1</v>
      </c>
    </row>
    <row r="33" spans="1:8">
      <c r="A33" s="138" t="s">
        <v>574</v>
      </c>
      <c r="B33" s="143" t="str">
        <f>'ORÇAMENTO CENTRO FORM PROF'!D114</f>
        <v>ESQUADRIAS</v>
      </c>
      <c r="C33" s="140">
        <f>'ORÇAMENTO CENTRO FORM PROF'!I114</f>
        <v>83096.91</v>
      </c>
      <c r="D33" s="141">
        <f>IF(D34&lt;&gt;"",$D33*D34,0)</f>
        <v>0</v>
      </c>
      <c r="E33" s="141">
        <f t="shared" ref="E33:G33" si="10">IF(E34&lt;&gt;"",$D33*E34,0)</f>
        <v>0</v>
      </c>
      <c r="F33" s="141">
        <f>F34*C33</f>
        <v>83096.91</v>
      </c>
      <c r="G33" s="141">
        <f t="shared" si="10"/>
        <v>0</v>
      </c>
      <c r="H33" s="142"/>
    </row>
    <row r="34" spans="1:8" ht="15.75">
      <c r="A34" s="132"/>
      <c r="B34" s="144"/>
      <c r="C34" s="134"/>
      <c r="D34" s="136"/>
      <c r="E34" s="136"/>
      <c r="F34" s="136">
        <v>1</v>
      </c>
      <c r="G34" s="136"/>
      <c r="H34" s="137">
        <f>SUM(D34:G34)</f>
        <v>1</v>
      </c>
    </row>
    <row r="35" spans="1:8">
      <c r="A35" s="138" t="s">
        <v>575</v>
      </c>
      <c r="B35" s="143" t="str">
        <f>'ORÇAMENTO CENTRO FORM PROF'!D124</f>
        <v>ISOLAMENTO ACÚSTICO E FÔRRO</v>
      </c>
      <c r="C35" s="145">
        <f>'ORÇAMENTO CENTRO FORM PROF'!I124</f>
        <v>121396.936608766</v>
      </c>
      <c r="D35" s="141">
        <f>IF(D36&lt;&gt;"",$D35*D36,0)</f>
        <v>0</v>
      </c>
      <c r="E35" s="141">
        <f t="shared" ref="E35" si="11">IF(E36&lt;&gt;"",$D35*E36,0)</f>
        <v>0</v>
      </c>
      <c r="F35" s="141">
        <f>F36*C35</f>
        <v>60698.468304383001</v>
      </c>
      <c r="G35" s="141">
        <f>G36*C35</f>
        <v>60698.468304383001</v>
      </c>
      <c r="H35" s="146"/>
    </row>
    <row r="36" spans="1:8" ht="15.75">
      <c r="A36" s="132"/>
      <c r="B36" s="144"/>
      <c r="C36" s="147"/>
      <c r="D36" s="136"/>
      <c r="E36" s="136"/>
      <c r="F36" s="136">
        <v>0.5</v>
      </c>
      <c r="G36" s="136">
        <v>0.5</v>
      </c>
      <c r="H36" s="148">
        <f>SUM(D36:G36)</f>
        <v>1</v>
      </c>
    </row>
    <row r="37" spans="1:8">
      <c r="A37" s="138" t="s">
        <v>576</v>
      </c>
      <c r="B37" s="143" t="str">
        <f>'ORÇAMENTO CENTRO FORM PROF'!D129</f>
        <v>CLIMATIZAÇÃO E EXAUSTÃO</v>
      </c>
      <c r="C37" s="145">
        <f>'ORÇAMENTO CENTRO FORM PROF'!I129</f>
        <v>102600.67276095001</v>
      </c>
      <c r="D37" s="141">
        <f>D38*C37</f>
        <v>0</v>
      </c>
      <c r="E37" s="141">
        <f>E38*C37</f>
        <v>0</v>
      </c>
      <c r="F37" s="141">
        <f>F38*C37</f>
        <v>51300.336380475004</v>
      </c>
      <c r="G37" s="141">
        <f>G38*C37</f>
        <v>51300.336380475004</v>
      </c>
      <c r="H37" s="146"/>
    </row>
    <row r="38" spans="1:8" ht="15.75">
      <c r="A38" s="132"/>
      <c r="B38" s="144"/>
      <c r="C38" s="147"/>
      <c r="D38" s="136"/>
      <c r="E38" s="136"/>
      <c r="F38" s="136">
        <v>0.5</v>
      </c>
      <c r="G38" s="136">
        <v>0.5</v>
      </c>
      <c r="H38" s="148">
        <f>SUM(D38:G38)</f>
        <v>1</v>
      </c>
    </row>
    <row r="39" spans="1:8">
      <c r="A39" s="138" t="s">
        <v>577</v>
      </c>
      <c r="B39" s="143" t="str">
        <f>'ORÇAMENTO CENTRO FORM PROF'!D134</f>
        <v>DIVERSOS</v>
      </c>
      <c r="C39" s="159">
        <f>'ORÇAMENTO CENTRO FORM PROF'!I134</f>
        <v>4673.1702836000004</v>
      </c>
      <c r="D39" s="141">
        <f>IF(D42&lt;&gt;"",$D39*D42,0)</f>
        <v>0</v>
      </c>
      <c r="E39" s="141">
        <f>IF(E42&lt;&gt;"",$D39*E42,0)</f>
        <v>0</v>
      </c>
      <c r="F39" s="141">
        <f>F40*C39</f>
        <v>2336.5851418000002</v>
      </c>
      <c r="G39" s="141">
        <f>G40*C39</f>
        <v>2336.5851418000002</v>
      </c>
      <c r="H39" s="146"/>
    </row>
    <row r="40" spans="1:8">
      <c r="A40" s="157"/>
      <c r="B40" s="158"/>
      <c r="C40" s="159"/>
      <c r="D40" s="168"/>
      <c r="E40" s="168"/>
      <c r="F40" s="136">
        <v>0.5</v>
      </c>
      <c r="G40" s="136">
        <v>0.5</v>
      </c>
      <c r="H40" s="169"/>
    </row>
    <row r="41" spans="1:8">
      <c r="A41" s="138" t="s">
        <v>578</v>
      </c>
      <c r="B41" s="143" t="str">
        <f>'ORÇAMENTO CENTRO FORM PROF'!D138</f>
        <v>LIMPEZA FINAL DA OBRA</v>
      </c>
      <c r="C41" s="159">
        <f>'ORÇAMENTO CENTRO FORM PROF'!I138</f>
        <v>833.13484799999992</v>
      </c>
      <c r="D41" s="141">
        <f>IF(D44&lt;&gt;"",$D41*D44,0)</f>
        <v>0</v>
      </c>
      <c r="E41" s="141">
        <f>IF(E44&lt;&gt;"",$D41*E44,0)</f>
        <v>0</v>
      </c>
      <c r="F41" s="141">
        <f>IF(F44&lt;&gt;"",$D41*F44,0)</f>
        <v>0</v>
      </c>
      <c r="G41" s="141">
        <f>C41*G42</f>
        <v>833.13484799999992</v>
      </c>
      <c r="H41" s="169"/>
    </row>
    <row r="42" spans="1:8" ht="15.75">
      <c r="A42" s="157"/>
      <c r="B42" s="158"/>
      <c r="C42" s="159"/>
      <c r="D42" s="168"/>
      <c r="E42" s="168"/>
      <c r="F42" s="168"/>
      <c r="G42" s="136">
        <v>1</v>
      </c>
      <c r="H42" s="148">
        <f>SUM(D42:G42)</f>
        <v>1</v>
      </c>
    </row>
    <row r="43" spans="1:8" ht="15.75">
      <c r="A43" s="149"/>
      <c r="B43" s="150" t="s">
        <v>237</v>
      </c>
      <c r="C43" s="151">
        <f>SUM(C9:C42)</f>
        <v>769382.60416434903</v>
      </c>
      <c r="D43" s="118"/>
      <c r="E43" s="118"/>
      <c r="F43" s="118"/>
      <c r="G43" s="118"/>
      <c r="H43" s="119"/>
    </row>
    <row r="44" spans="1:8" ht="16.5" thickBot="1">
      <c r="A44" s="152"/>
      <c r="B44" s="153"/>
      <c r="C44" s="154"/>
      <c r="D44" s="153"/>
      <c r="E44" s="153"/>
      <c r="F44" s="153"/>
      <c r="G44" s="153"/>
      <c r="H44" s="155"/>
    </row>
  </sheetData>
  <mergeCells count="2">
    <mergeCell ref="B6:E6"/>
    <mergeCell ref="C4:E4"/>
  </mergeCells>
  <conditionalFormatting sqref="D9:G43">
    <cfRule type="cellIs" dxfId="0" priority="2" stopIfTrue="1" operator="notEqual">
      <formula>0</formula>
    </cfRule>
  </conditionalFormatting>
  <pageMargins left="0.511811024" right="0.511811024" top="0.78740157499999996" bottom="0.78740157499999996" header="0.31496062000000002" footer="0.31496062000000002"/>
  <pageSetup paperSize="9" scale="6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4"/>
  <sheetViews>
    <sheetView view="pageBreakPreview" zoomScale="60" zoomScaleNormal="80" workbookViewId="0">
      <selection activeCell="L54" sqref="A1:L54"/>
    </sheetView>
  </sheetViews>
  <sheetFormatPr defaultRowHeight="15"/>
  <cols>
    <col min="1" max="1" width="12.7109375" customWidth="1"/>
    <col min="2" max="2" width="11.85546875" customWidth="1"/>
    <col min="3" max="3" width="14" customWidth="1"/>
    <col min="4" max="4" width="14.7109375" customWidth="1"/>
    <col min="5" max="5" width="17.28515625" customWidth="1"/>
    <col min="6" max="6" width="9.140625" customWidth="1"/>
    <col min="8" max="8" width="6.28515625" customWidth="1"/>
  </cols>
  <sheetData>
    <row r="1" spans="1:12">
      <c r="A1" s="312" t="s">
        <v>862</v>
      </c>
      <c r="B1" s="313"/>
      <c r="C1" s="319" t="s">
        <v>186</v>
      </c>
      <c r="D1" s="277"/>
      <c r="E1" s="277"/>
      <c r="F1" s="277"/>
      <c r="G1" s="277"/>
      <c r="H1" s="278"/>
      <c r="I1" s="227"/>
      <c r="J1" s="227"/>
      <c r="K1" s="227"/>
      <c r="L1" s="228"/>
    </row>
    <row r="2" spans="1:12">
      <c r="A2" s="314"/>
      <c r="B2" s="315"/>
      <c r="C2" s="320" t="s">
        <v>643</v>
      </c>
      <c r="D2" s="321"/>
      <c r="E2" s="321"/>
      <c r="F2" s="321"/>
      <c r="G2" s="321"/>
      <c r="H2" s="322"/>
      <c r="I2" s="229"/>
      <c r="J2" s="229"/>
      <c r="K2" s="229"/>
      <c r="L2" s="230"/>
    </row>
    <row r="3" spans="1:12">
      <c r="A3" s="314"/>
      <c r="B3" s="316"/>
      <c r="C3" s="323" t="s">
        <v>880</v>
      </c>
      <c r="D3" s="323"/>
      <c r="E3" s="323"/>
      <c r="F3" s="323"/>
      <c r="G3" s="323"/>
      <c r="H3" s="323"/>
      <c r="I3" s="229"/>
      <c r="J3" s="229"/>
      <c r="K3" s="229"/>
      <c r="L3" s="230"/>
    </row>
    <row r="4" spans="1:12" ht="62.25" customHeight="1" thickBot="1">
      <c r="A4" s="317"/>
      <c r="B4" s="318"/>
      <c r="C4" s="323"/>
      <c r="D4" s="323"/>
      <c r="E4" s="323"/>
      <c r="F4" s="323"/>
      <c r="G4" s="323"/>
      <c r="H4" s="323"/>
      <c r="I4" s="231"/>
      <c r="J4" s="231"/>
      <c r="K4" s="231"/>
      <c r="L4" s="232"/>
    </row>
    <row r="5" spans="1:12" ht="21">
      <c r="A5" s="225"/>
      <c r="B5" s="225"/>
      <c r="C5" s="226"/>
      <c r="D5" s="226"/>
      <c r="E5" s="226"/>
      <c r="F5" s="226"/>
      <c r="G5" s="226"/>
      <c r="H5" s="226"/>
      <c r="I5" s="229"/>
      <c r="J5" s="229"/>
      <c r="K5" s="229"/>
      <c r="L5" s="229"/>
    </row>
    <row r="6" spans="1:12" ht="27" customHeight="1">
      <c r="A6" s="379" t="s">
        <v>726</v>
      </c>
      <c r="B6" s="380"/>
      <c r="C6" s="380"/>
      <c r="D6" s="380"/>
      <c r="E6" s="380"/>
      <c r="F6" s="380"/>
      <c r="G6" s="380"/>
      <c r="H6" s="380"/>
      <c r="I6" s="380"/>
    </row>
    <row r="7" spans="1:12">
      <c r="A7" s="378"/>
      <c r="B7" s="378"/>
      <c r="C7" s="378"/>
      <c r="D7" s="378"/>
      <c r="E7" s="378"/>
      <c r="F7" s="378"/>
      <c r="G7" s="378"/>
      <c r="H7" s="378"/>
      <c r="I7" s="378"/>
      <c r="J7" s="378"/>
    </row>
    <row r="8" spans="1:12">
      <c r="A8" s="378"/>
      <c r="B8" s="378"/>
      <c r="C8" s="378"/>
      <c r="D8" s="378"/>
      <c r="E8" s="378"/>
      <c r="F8" s="378"/>
      <c r="G8" s="378"/>
      <c r="H8" s="378"/>
      <c r="I8" s="378"/>
      <c r="J8" s="378"/>
    </row>
    <row r="9" spans="1:12">
      <c r="A9" s="378"/>
      <c r="B9" s="378"/>
      <c r="C9" s="378"/>
      <c r="D9" s="378"/>
      <c r="E9" s="378"/>
      <c r="F9" s="378"/>
      <c r="G9" s="378"/>
      <c r="H9" s="378"/>
      <c r="I9" s="378"/>
      <c r="J9" s="378"/>
    </row>
    <row r="10" spans="1:12">
      <c r="A10" s="378"/>
      <c r="B10" s="378"/>
      <c r="C10" s="378"/>
      <c r="D10" s="378"/>
      <c r="E10" s="378"/>
      <c r="F10" s="378"/>
      <c r="G10" s="378"/>
      <c r="H10" s="378"/>
      <c r="I10" s="378"/>
      <c r="J10" s="378"/>
    </row>
    <row r="11" spans="1:12">
      <c r="A11" s="378"/>
      <c r="B11" s="378"/>
      <c r="C11" s="378"/>
      <c r="D11" s="378"/>
      <c r="E11" s="378"/>
      <c r="F11" s="378"/>
      <c r="G11" s="378"/>
      <c r="H11" s="378"/>
      <c r="I11" s="378"/>
      <c r="J11" s="378"/>
    </row>
    <row r="12" spans="1:12">
      <c r="A12" s="378"/>
      <c r="B12" s="378"/>
      <c r="C12" s="378"/>
      <c r="D12" s="378"/>
      <c r="E12" s="378"/>
      <c r="F12" s="378"/>
      <c r="G12" s="378"/>
      <c r="H12" s="378"/>
      <c r="I12" s="378"/>
      <c r="J12" s="378"/>
    </row>
    <row r="13" spans="1:12">
      <c r="A13" s="378"/>
      <c r="B13" s="378"/>
      <c r="C13" s="378"/>
      <c r="D13" s="378"/>
      <c r="E13" s="378"/>
      <c r="F13" s="378"/>
      <c r="G13" s="378"/>
      <c r="H13" s="378"/>
      <c r="I13" s="378"/>
      <c r="J13" s="378"/>
    </row>
    <row r="14" spans="1:12">
      <c r="A14" s="378"/>
      <c r="B14" s="378"/>
      <c r="C14" s="378"/>
      <c r="D14" s="378"/>
      <c r="E14" s="378"/>
      <c r="F14" s="378"/>
      <c r="G14" s="378"/>
      <c r="H14" s="378"/>
      <c r="I14" s="378"/>
      <c r="J14" s="378"/>
    </row>
    <row r="15" spans="1:12">
      <c r="A15" s="378"/>
      <c r="B15" s="378"/>
      <c r="C15" s="378"/>
      <c r="D15" s="378"/>
      <c r="E15" s="378"/>
      <c r="F15" s="378"/>
      <c r="G15" s="378"/>
      <c r="H15" s="378"/>
      <c r="I15" s="378"/>
      <c r="J15" s="378"/>
    </row>
    <row r="16" spans="1:12">
      <c r="A16" s="378"/>
      <c r="B16" s="378"/>
      <c r="C16" s="378"/>
      <c r="D16" s="378"/>
      <c r="E16" s="378"/>
      <c r="F16" s="378"/>
      <c r="G16" s="378"/>
      <c r="H16" s="378"/>
      <c r="I16" s="378"/>
      <c r="J16" s="378"/>
    </row>
    <row r="17" spans="1:10">
      <c r="A17" s="378"/>
      <c r="B17" s="378"/>
      <c r="C17" s="378"/>
      <c r="D17" s="378"/>
      <c r="E17" s="378"/>
      <c r="F17" s="378"/>
      <c r="G17" s="378"/>
      <c r="H17" s="378"/>
      <c r="I17" s="378"/>
      <c r="J17" s="378"/>
    </row>
    <row r="18" spans="1:10">
      <c r="A18" s="378"/>
      <c r="B18" s="378"/>
      <c r="C18" s="378"/>
      <c r="D18" s="378"/>
      <c r="E18" s="378"/>
      <c r="F18" s="378"/>
      <c r="G18" s="378"/>
      <c r="H18" s="378"/>
      <c r="I18" s="378"/>
      <c r="J18" s="378"/>
    </row>
    <row r="19" spans="1:10">
      <c r="A19" s="378"/>
      <c r="B19" s="378"/>
      <c r="C19" s="378"/>
      <c r="D19" s="378"/>
      <c r="E19" s="378"/>
      <c r="F19" s="378"/>
      <c r="G19" s="378"/>
      <c r="H19" s="378"/>
      <c r="I19" s="378"/>
      <c r="J19" s="378"/>
    </row>
    <row r="20" spans="1:10">
      <c r="A20" s="378"/>
      <c r="B20" s="378"/>
      <c r="C20" s="378"/>
      <c r="D20" s="378"/>
      <c r="E20" s="378"/>
      <c r="F20" s="378"/>
      <c r="G20" s="378"/>
      <c r="H20" s="378"/>
      <c r="I20" s="378"/>
      <c r="J20" s="378"/>
    </row>
    <row r="23" spans="1:10">
      <c r="A23" s="378"/>
      <c r="B23" s="378"/>
      <c r="C23" s="378"/>
      <c r="D23" s="378"/>
      <c r="E23" s="378"/>
      <c r="F23" s="378"/>
      <c r="G23" s="378"/>
      <c r="H23" s="378"/>
      <c r="I23" s="378"/>
      <c r="J23" s="378"/>
    </row>
    <row r="24" spans="1:10">
      <c r="A24" s="378"/>
      <c r="B24" s="378"/>
      <c r="C24" s="378"/>
      <c r="D24" s="378"/>
      <c r="E24" s="378"/>
      <c r="F24" s="378"/>
      <c r="G24" s="378"/>
      <c r="H24" s="378"/>
      <c r="I24" s="378"/>
      <c r="J24" s="378"/>
    </row>
    <row r="25" spans="1:10">
      <c r="A25" s="378"/>
      <c r="B25" s="378"/>
      <c r="C25" s="378"/>
      <c r="D25" s="378"/>
      <c r="E25" s="378"/>
      <c r="F25" s="378"/>
      <c r="G25" s="378"/>
      <c r="H25" s="378"/>
      <c r="I25" s="378"/>
      <c r="J25" s="378"/>
    </row>
    <row r="26" spans="1:10">
      <c r="A26" s="378"/>
      <c r="B26" s="378"/>
      <c r="C26" s="378"/>
      <c r="D26" s="378"/>
      <c r="E26" s="378"/>
      <c r="F26" s="378"/>
      <c r="G26" s="378"/>
      <c r="H26" s="378"/>
      <c r="I26" s="378"/>
      <c r="J26" s="378"/>
    </row>
    <row r="27" spans="1:10">
      <c r="A27" s="378"/>
      <c r="B27" s="378"/>
      <c r="C27" s="378"/>
      <c r="D27" s="378"/>
      <c r="E27" s="378"/>
      <c r="F27" s="378"/>
      <c r="G27" s="378"/>
      <c r="H27" s="378"/>
      <c r="I27" s="378"/>
      <c r="J27" s="378"/>
    </row>
    <row r="28" spans="1:10">
      <c r="A28" s="378"/>
      <c r="B28" s="378"/>
      <c r="C28" s="378"/>
      <c r="D28" s="378"/>
      <c r="E28" s="378"/>
      <c r="F28" s="378"/>
      <c r="G28" s="378"/>
      <c r="H28" s="378"/>
      <c r="I28" s="378"/>
      <c r="J28" s="378"/>
    </row>
    <row r="29" spans="1:10">
      <c r="A29" s="378"/>
      <c r="B29" s="378"/>
      <c r="C29" s="378"/>
      <c r="D29" s="378"/>
      <c r="E29" s="378"/>
      <c r="F29" s="378"/>
      <c r="G29" s="378"/>
      <c r="H29" s="378"/>
      <c r="I29" s="378"/>
      <c r="J29" s="378"/>
    </row>
    <row r="30" spans="1:10">
      <c r="A30" s="378"/>
      <c r="B30" s="378"/>
      <c r="C30" s="378"/>
      <c r="D30" s="378"/>
      <c r="E30" s="378"/>
      <c r="F30" s="378"/>
      <c r="G30" s="378"/>
      <c r="H30" s="378"/>
      <c r="I30" s="378"/>
      <c r="J30" s="378"/>
    </row>
    <row r="31" spans="1:10">
      <c r="A31" s="378"/>
      <c r="B31" s="378"/>
      <c r="C31" s="378"/>
      <c r="D31" s="378"/>
      <c r="E31" s="378"/>
      <c r="F31" s="378"/>
      <c r="G31" s="378"/>
      <c r="H31" s="378"/>
      <c r="I31" s="378"/>
      <c r="J31" s="378"/>
    </row>
    <row r="32" spans="1:10">
      <c r="A32" s="378"/>
      <c r="B32" s="378"/>
      <c r="C32" s="378"/>
      <c r="D32" s="378"/>
      <c r="E32" s="378"/>
      <c r="F32" s="378"/>
      <c r="G32" s="378"/>
      <c r="H32" s="378"/>
      <c r="I32" s="378"/>
      <c r="J32" s="378"/>
    </row>
    <row r="33" spans="1:10">
      <c r="A33" s="378"/>
      <c r="B33" s="378"/>
      <c r="C33" s="378"/>
      <c r="D33" s="378"/>
      <c r="E33" s="378"/>
      <c r="F33" s="378"/>
      <c r="G33" s="378"/>
      <c r="H33" s="378"/>
      <c r="I33" s="378"/>
      <c r="J33" s="378"/>
    </row>
    <row r="34" spans="1:10">
      <c r="A34" s="378"/>
      <c r="B34" s="378"/>
      <c r="C34" s="378"/>
      <c r="D34" s="378"/>
      <c r="E34" s="378"/>
      <c r="F34" s="378"/>
      <c r="G34" s="378"/>
      <c r="H34" s="378"/>
      <c r="I34" s="378"/>
      <c r="J34" s="378"/>
    </row>
    <row r="35" spans="1:10">
      <c r="A35" s="378"/>
      <c r="B35" s="378"/>
      <c r="C35" s="378"/>
      <c r="D35" s="378"/>
      <c r="E35" s="378"/>
      <c r="F35" s="378"/>
      <c r="G35" s="378"/>
      <c r="H35" s="378"/>
      <c r="I35" s="378"/>
      <c r="J35" s="378"/>
    </row>
    <row r="36" spans="1:10">
      <c r="A36" s="378"/>
      <c r="B36" s="378"/>
      <c r="C36" s="378"/>
      <c r="D36" s="378"/>
      <c r="E36" s="378"/>
      <c r="F36" s="378"/>
      <c r="G36" s="378"/>
      <c r="H36" s="378"/>
      <c r="I36" s="378"/>
      <c r="J36" s="378"/>
    </row>
    <row r="51" spans="1:5" ht="45">
      <c r="B51" s="209" t="s">
        <v>844</v>
      </c>
      <c r="C51" s="208" t="s">
        <v>845</v>
      </c>
      <c r="D51" s="208" t="s">
        <v>846</v>
      </c>
      <c r="E51" s="210" t="s">
        <v>725</v>
      </c>
    </row>
    <row r="52" spans="1:5">
      <c r="B52" s="193">
        <v>326.31</v>
      </c>
      <c r="C52" s="193">
        <v>480</v>
      </c>
      <c r="D52" s="193">
        <v>306.57</v>
      </c>
      <c r="E52" s="194">
        <f>AVERAGE(B52:D52)</f>
        <v>370.96</v>
      </c>
    </row>
    <row r="54" spans="1:5">
      <c r="A54" t="s">
        <v>879</v>
      </c>
    </row>
  </sheetData>
  <mergeCells count="7">
    <mergeCell ref="A7:J20"/>
    <mergeCell ref="A23:J36"/>
    <mergeCell ref="A6:I6"/>
    <mergeCell ref="A1:B4"/>
    <mergeCell ref="C1:H1"/>
    <mergeCell ref="C2:H2"/>
    <mergeCell ref="C3:H4"/>
  </mergeCells>
  <phoneticPr fontId="46" type="noConversion"/>
  <pageMargins left="0.511811024" right="0.511811024" top="0.78740157499999996" bottom="0.78740157499999996" header="0.31496062000000002" footer="0.31496062000000002"/>
  <pageSetup paperSize="9" scale="61" orientation="portrait" r:id="rId1"/>
  <colBreaks count="1" manualBreakCount="1">
    <brk id="14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6"/>
  <sheetViews>
    <sheetView view="pageBreakPreview" zoomScale="60" zoomScaleNormal="70" workbookViewId="0">
      <selection activeCell="O54" sqref="B1:O54"/>
    </sheetView>
  </sheetViews>
  <sheetFormatPr defaultRowHeight="15"/>
  <cols>
    <col min="3" max="3" width="14.42578125" customWidth="1"/>
    <col min="11" max="11" width="3.140625" customWidth="1"/>
    <col min="15" max="15" width="17.5703125" customWidth="1"/>
    <col min="17" max="17" width="9.140625" customWidth="1"/>
    <col min="19" max="19" width="14.7109375" customWidth="1"/>
    <col min="20" max="20" width="11.28515625" bestFit="1" customWidth="1"/>
    <col min="21" max="21" width="15.28515625" customWidth="1"/>
  </cols>
  <sheetData>
    <row r="1" spans="1:24" ht="15" customHeight="1">
      <c r="B1" s="312" t="s">
        <v>863</v>
      </c>
      <c r="C1" s="313"/>
      <c r="D1" s="319" t="s">
        <v>186</v>
      </c>
      <c r="E1" s="390"/>
      <c r="F1" s="390"/>
      <c r="G1" s="390"/>
      <c r="H1" s="390"/>
      <c r="I1" s="390"/>
      <c r="J1" s="390"/>
      <c r="K1" s="390"/>
      <c r="L1" s="390"/>
      <c r="M1" s="391"/>
      <c r="N1" s="381"/>
      <c r="O1" s="382"/>
    </row>
    <row r="2" spans="1:24">
      <c r="B2" s="314"/>
      <c r="C2" s="315"/>
      <c r="D2" s="392"/>
      <c r="E2" s="393"/>
      <c r="F2" s="393"/>
      <c r="G2" s="393"/>
      <c r="H2" s="393"/>
      <c r="I2" s="393"/>
      <c r="J2" s="393"/>
      <c r="K2" s="393"/>
      <c r="L2" s="393"/>
      <c r="M2" s="394"/>
      <c r="N2" s="383"/>
      <c r="O2" s="384"/>
    </row>
    <row r="3" spans="1:24" ht="15.75" thickBot="1">
      <c r="B3" s="314"/>
      <c r="C3" s="316"/>
      <c r="D3" s="387" t="s">
        <v>643</v>
      </c>
      <c r="E3" s="388"/>
      <c r="F3" s="388"/>
      <c r="G3" s="388"/>
      <c r="H3" s="388"/>
      <c r="I3" s="388"/>
      <c r="J3" s="388"/>
      <c r="K3" s="388"/>
      <c r="L3" s="388"/>
      <c r="M3" s="389"/>
      <c r="N3" s="383"/>
      <c r="O3" s="384"/>
    </row>
    <row r="4" spans="1:24" ht="15" customHeight="1">
      <c r="B4" s="314"/>
      <c r="C4" s="316"/>
      <c r="D4" s="395" t="s">
        <v>880</v>
      </c>
      <c r="E4" s="277"/>
      <c r="F4" s="277"/>
      <c r="G4" s="277"/>
      <c r="H4" s="277"/>
      <c r="I4" s="277"/>
      <c r="J4" s="277"/>
      <c r="K4" s="277"/>
      <c r="L4" s="277"/>
      <c r="M4" s="278"/>
      <c r="N4" s="383"/>
      <c r="O4" s="384"/>
    </row>
    <row r="5" spans="1:24" ht="58.5" customHeight="1" thickBot="1">
      <c r="B5" s="317"/>
      <c r="C5" s="318"/>
      <c r="D5" s="396"/>
      <c r="E5" s="281"/>
      <c r="F5" s="281"/>
      <c r="G5" s="281"/>
      <c r="H5" s="281"/>
      <c r="I5" s="281"/>
      <c r="J5" s="281"/>
      <c r="K5" s="281"/>
      <c r="L5" s="281"/>
      <c r="M5" s="282"/>
      <c r="N5" s="385"/>
      <c r="O5" s="386"/>
    </row>
    <row r="6" spans="1:24" ht="15.75" thickBot="1"/>
    <row r="7" spans="1:24" ht="15" customHeight="1">
      <c r="A7" s="1"/>
      <c r="B7" s="401" t="s">
        <v>46</v>
      </c>
      <c r="C7" s="402"/>
      <c r="D7" s="402"/>
      <c r="E7" s="402"/>
      <c r="F7" s="402"/>
      <c r="G7" s="402"/>
      <c r="H7" s="402"/>
      <c r="I7" s="402"/>
      <c r="J7" s="402"/>
      <c r="K7" s="402"/>
      <c r="L7" s="402"/>
      <c r="M7" s="402"/>
      <c r="N7" s="402"/>
      <c r="O7" s="403"/>
      <c r="P7" s="2"/>
      <c r="Q7" s="2"/>
      <c r="R7" s="2"/>
      <c r="S7" s="1"/>
      <c r="T7" s="1"/>
      <c r="U7" s="1"/>
      <c r="V7" s="1"/>
      <c r="W7" s="1"/>
      <c r="X7" s="1"/>
    </row>
    <row r="8" spans="1:24" ht="15.75" customHeight="1" thickBot="1">
      <c r="A8" s="1"/>
      <c r="B8" s="404"/>
      <c r="C8" s="405"/>
      <c r="D8" s="405"/>
      <c r="E8" s="405"/>
      <c r="F8" s="405"/>
      <c r="G8" s="405"/>
      <c r="H8" s="405"/>
      <c r="I8" s="405"/>
      <c r="J8" s="405"/>
      <c r="K8" s="405"/>
      <c r="L8" s="405"/>
      <c r="M8" s="405"/>
      <c r="N8" s="405"/>
      <c r="O8" s="406"/>
      <c r="P8" s="2"/>
      <c r="Q8" s="2"/>
      <c r="R8" s="2"/>
      <c r="S8" s="1"/>
      <c r="T8" s="1"/>
      <c r="U8" s="1"/>
      <c r="V8" s="1"/>
      <c r="W8" s="1"/>
      <c r="X8" s="1"/>
    </row>
    <row r="9" spans="1:24" ht="20.25">
      <c r="A9" s="1"/>
      <c r="B9" s="407"/>
      <c r="C9" s="408"/>
      <c r="D9" s="408"/>
      <c r="E9" s="408"/>
      <c r="F9" s="408"/>
      <c r="G9" s="408"/>
      <c r="H9" s="408"/>
      <c r="I9" s="408"/>
      <c r="J9" s="408"/>
      <c r="K9" s="408"/>
      <c r="L9" s="408"/>
      <c r="M9" s="408"/>
      <c r="N9" s="408"/>
      <c r="O9" s="409"/>
      <c r="P9" s="2"/>
      <c r="Q9" s="2"/>
      <c r="R9" s="2"/>
      <c r="S9" s="1"/>
      <c r="T9" s="1"/>
      <c r="U9" s="1"/>
      <c r="V9" s="1"/>
      <c r="W9" s="1"/>
      <c r="X9" s="1"/>
    </row>
    <row r="10" spans="1:24">
      <c r="A10" s="1"/>
      <c r="B10" s="3" t="s">
        <v>47</v>
      </c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5"/>
      <c r="P10" s="2"/>
      <c r="Q10" s="2"/>
      <c r="R10" s="2"/>
      <c r="S10" s="1"/>
      <c r="T10" s="1"/>
      <c r="U10" s="1"/>
      <c r="V10" s="1"/>
      <c r="W10" s="1"/>
      <c r="X10" s="1"/>
    </row>
    <row r="11" spans="1:24">
      <c r="A11" s="1"/>
      <c r="B11" s="410" t="s">
        <v>48</v>
      </c>
      <c r="C11" s="411"/>
      <c r="D11" s="411"/>
      <c r="E11" s="411"/>
      <c r="F11" s="411"/>
      <c r="G11" s="411"/>
      <c r="H11" s="411"/>
      <c r="I11" s="411"/>
      <c r="J11" s="411"/>
      <c r="K11" s="411"/>
      <c r="L11" s="412"/>
      <c r="M11" s="412"/>
      <c r="N11" s="412"/>
      <c r="O11" s="413"/>
      <c r="P11" s="2"/>
      <c r="Q11" s="2"/>
      <c r="R11" s="2"/>
      <c r="S11" s="1"/>
      <c r="T11" s="1"/>
      <c r="U11" s="1"/>
      <c r="V11" s="1"/>
      <c r="W11" s="1"/>
      <c r="X11" s="1"/>
    </row>
    <row r="12" spans="1:24">
      <c r="A12" s="1"/>
      <c r="B12" s="414" t="s">
        <v>49</v>
      </c>
      <c r="C12" s="415"/>
      <c r="D12" s="415"/>
      <c r="E12" s="415"/>
      <c r="F12" s="415"/>
      <c r="G12" s="415"/>
      <c r="H12" s="415"/>
      <c r="I12" s="415"/>
      <c r="J12" s="415"/>
      <c r="K12" s="415"/>
      <c r="L12" s="415"/>
      <c r="M12" s="415"/>
      <c r="N12" s="415"/>
      <c r="O12" s="416"/>
      <c r="P12" s="2"/>
      <c r="Q12" s="2"/>
      <c r="R12" s="2"/>
      <c r="S12" s="1"/>
      <c r="T12" s="1"/>
      <c r="U12" s="1"/>
      <c r="V12" s="1"/>
      <c r="W12" s="1"/>
      <c r="X12" s="1"/>
    </row>
    <row r="13" spans="1:24">
      <c r="A13" s="1"/>
      <c r="B13" s="397" t="s">
        <v>50</v>
      </c>
      <c r="C13" s="398"/>
      <c r="D13" s="398"/>
      <c r="E13" s="398"/>
      <c r="F13" s="398"/>
      <c r="G13" s="398"/>
      <c r="H13" s="398"/>
      <c r="I13" s="398"/>
      <c r="J13" s="398"/>
      <c r="K13" s="398"/>
      <c r="L13" s="399" t="s">
        <v>51</v>
      </c>
      <c r="M13" s="399"/>
      <c r="N13" s="399"/>
      <c r="O13" s="400"/>
      <c r="P13" s="2"/>
      <c r="Q13" s="2"/>
      <c r="R13" s="2"/>
      <c r="S13" s="1"/>
      <c r="T13" s="1"/>
      <c r="U13" s="1"/>
      <c r="V13" s="1"/>
      <c r="W13" s="1"/>
      <c r="X13" s="1"/>
    </row>
    <row r="14" spans="1:24">
      <c r="A14" s="1"/>
      <c r="B14" s="397" t="s">
        <v>52</v>
      </c>
      <c r="C14" s="398"/>
      <c r="D14" s="398"/>
      <c r="E14" s="398"/>
      <c r="F14" s="398"/>
      <c r="G14" s="398"/>
      <c r="H14" s="398"/>
      <c r="I14" s="398"/>
      <c r="J14" s="398"/>
      <c r="K14" s="398"/>
      <c r="L14" s="417">
        <v>0.03</v>
      </c>
      <c r="M14" s="418"/>
      <c r="N14" s="418"/>
      <c r="O14" s="419"/>
      <c r="P14" s="2"/>
      <c r="Q14" s="2"/>
      <c r="R14" s="2"/>
      <c r="S14" s="1"/>
      <c r="T14" s="1"/>
      <c r="U14" s="1"/>
      <c r="V14" s="1"/>
      <c r="W14" s="1"/>
      <c r="X14" s="1"/>
    </row>
    <row r="15" spans="1:24">
      <c r="A15" s="1"/>
      <c r="B15" s="397" t="s">
        <v>53</v>
      </c>
      <c r="C15" s="398"/>
      <c r="D15" s="398"/>
      <c r="E15" s="398"/>
      <c r="F15" s="398"/>
      <c r="G15" s="398"/>
      <c r="H15" s="398"/>
      <c r="I15" s="398"/>
      <c r="J15" s="398"/>
      <c r="K15" s="398"/>
      <c r="L15" s="417">
        <v>8.0000000000000002E-3</v>
      </c>
      <c r="M15" s="418"/>
      <c r="N15" s="418"/>
      <c r="O15" s="419"/>
      <c r="P15" s="2"/>
      <c r="Q15" s="2"/>
      <c r="R15" s="2"/>
      <c r="S15" s="1"/>
      <c r="T15" s="1"/>
      <c r="U15" s="1"/>
      <c r="V15" s="1"/>
      <c r="W15" s="1"/>
      <c r="X15" s="1"/>
    </row>
    <row r="16" spans="1:24">
      <c r="A16" s="1"/>
      <c r="B16" s="397" t="s">
        <v>54</v>
      </c>
      <c r="C16" s="398"/>
      <c r="D16" s="398"/>
      <c r="E16" s="398"/>
      <c r="F16" s="398"/>
      <c r="G16" s="398"/>
      <c r="H16" s="398"/>
      <c r="I16" s="398"/>
      <c r="J16" s="398"/>
      <c r="K16" s="398"/>
      <c r="L16" s="417">
        <v>9.7000000000000003E-3</v>
      </c>
      <c r="M16" s="418"/>
      <c r="N16" s="418"/>
      <c r="O16" s="419"/>
      <c r="P16" s="2"/>
      <c r="Q16" s="2"/>
      <c r="R16" s="2"/>
      <c r="S16" s="1"/>
      <c r="T16" s="1"/>
      <c r="U16" s="1"/>
      <c r="V16" s="1"/>
      <c r="W16" s="1"/>
      <c r="X16" s="1"/>
    </row>
    <row r="17" spans="1:24">
      <c r="A17" s="1"/>
      <c r="B17" s="397" t="s">
        <v>55</v>
      </c>
      <c r="C17" s="398"/>
      <c r="D17" s="398"/>
      <c r="E17" s="398"/>
      <c r="F17" s="398"/>
      <c r="G17" s="398"/>
      <c r="H17" s="398"/>
      <c r="I17" s="398"/>
      <c r="J17" s="398"/>
      <c r="K17" s="398"/>
      <c r="L17" s="417">
        <v>5.8999999999999999E-3</v>
      </c>
      <c r="M17" s="418"/>
      <c r="N17" s="418"/>
      <c r="O17" s="419"/>
      <c r="P17" s="2"/>
      <c r="Q17" s="2"/>
      <c r="R17" s="2"/>
      <c r="S17" s="1"/>
      <c r="T17" s="1"/>
      <c r="U17" s="1"/>
      <c r="V17" s="1"/>
      <c r="W17" s="1"/>
      <c r="X17" s="1"/>
    </row>
    <row r="18" spans="1:24">
      <c r="A18" s="1"/>
      <c r="B18" s="410" t="s">
        <v>56</v>
      </c>
      <c r="C18" s="411"/>
      <c r="D18" s="411"/>
      <c r="E18" s="411"/>
      <c r="F18" s="411"/>
      <c r="G18" s="411"/>
      <c r="H18" s="411"/>
      <c r="I18" s="411"/>
      <c r="J18" s="411"/>
      <c r="K18" s="411"/>
      <c r="L18" s="411"/>
      <c r="M18" s="411"/>
      <c r="N18" s="411"/>
      <c r="O18" s="420"/>
      <c r="P18" s="2"/>
      <c r="Q18" s="2"/>
      <c r="R18" s="2"/>
      <c r="S18" s="1"/>
      <c r="T18" s="1"/>
      <c r="U18" s="1"/>
      <c r="V18" s="1"/>
      <c r="W18" s="1"/>
      <c r="X18" s="1"/>
    </row>
    <row r="19" spans="1:24">
      <c r="A19" s="1"/>
      <c r="B19" s="397" t="s">
        <v>50</v>
      </c>
      <c r="C19" s="398"/>
      <c r="D19" s="398"/>
      <c r="E19" s="398"/>
      <c r="F19" s="398"/>
      <c r="G19" s="398"/>
      <c r="H19" s="398"/>
      <c r="I19" s="398"/>
      <c r="J19" s="398"/>
      <c r="K19" s="398"/>
      <c r="L19" s="399" t="s">
        <v>51</v>
      </c>
      <c r="M19" s="399"/>
      <c r="N19" s="399"/>
      <c r="O19" s="400"/>
      <c r="P19" s="2"/>
      <c r="Q19" s="2"/>
      <c r="R19" s="2"/>
      <c r="S19" s="1"/>
      <c r="T19" s="1"/>
      <c r="U19" s="1"/>
      <c r="V19" s="1"/>
      <c r="W19" s="1"/>
      <c r="X19" s="1"/>
    </row>
    <row r="20" spans="1:24">
      <c r="A20" s="1"/>
      <c r="B20" s="397" t="s">
        <v>57</v>
      </c>
      <c r="C20" s="398"/>
      <c r="D20" s="398"/>
      <c r="E20" s="398"/>
      <c r="F20" s="398"/>
      <c r="G20" s="398"/>
      <c r="H20" s="398"/>
      <c r="I20" s="398"/>
      <c r="J20" s="398"/>
      <c r="K20" s="398"/>
      <c r="L20" s="417">
        <f>L21+L23+L22+L24</f>
        <v>6.1499999999999999E-2</v>
      </c>
      <c r="M20" s="418"/>
      <c r="N20" s="418"/>
      <c r="O20" s="419"/>
      <c r="P20" s="2"/>
      <c r="Q20" s="2"/>
      <c r="R20" s="2"/>
      <c r="S20" s="1"/>
      <c r="T20" s="1"/>
      <c r="U20" s="1"/>
      <c r="V20" s="1"/>
      <c r="W20" s="1"/>
      <c r="X20" s="1"/>
    </row>
    <row r="21" spans="1:24">
      <c r="A21" s="1"/>
      <c r="B21" s="397" t="s">
        <v>58</v>
      </c>
      <c r="C21" s="398"/>
      <c r="D21" s="398"/>
      <c r="E21" s="398"/>
      <c r="F21" s="398"/>
      <c r="G21" s="398"/>
      <c r="H21" s="398"/>
      <c r="I21" s="398"/>
      <c r="J21" s="398"/>
      <c r="K21" s="398"/>
      <c r="L21" s="421">
        <v>6.4999999999999997E-3</v>
      </c>
      <c r="M21" s="399"/>
      <c r="N21" s="399"/>
      <c r="O21" s="400"/>
      <c r="P21" s="2"/>
      <c r="Q21" s="2"/>
      <c r="R21" s="2"/>
      <c r="S21" s="1"/>
      <c r="T21" s="1"/>
      <c r="U21" s="1"/>
      <c r="V21" s="1"/>
      <c r="W21" s="1"/>
      <c r="X21" s="1"/>
    </row>
    <row r="22" spans="1:24">
      <c r="A22" s="1"/>
      <c r="B22" s="397" t="s">
        <v>59</v>
      </c>
      <c r="C22" s="398"/>
      <c r="D22" s="398"/>
      <c r="E22" s="398"/>
      <c r="F22" s="398"/>
      <c r="G22" s="398"/>
      <c r="H22" s="398"/>
      <c r="I22" s="398"/>
      <c r="J22" s="398"/>
      <c r="K22" s="398"/>
      <c r="L22" s="421">
        <v>0.03</v>
      </c>
      <c r="M22" s="399"/>
      <c r="N22" s="399"/>
      <c r="O22" s="400"/>
      <c r="P22" s="2"/>
      <c r="Q22" s="2"/>
      <c r="R22" s="2"/>
      <c r="S22" s="1"/>
      <c r="T22" s="1"/>
      <c r="U22" s="1"/>
      <c r="V22" s="1"/>
      <c r="W22" s="1"/>
      <c r="X22" s="1"/>
    </row>
    <row r="23" spans="1:24">
      <c r="A23" s="1"/>
      <c r="B23" s="397" t="s">
        <v>60</v>
      </c>
      <c r="C23" s="398"/>
      <c r="D23" s="398"/>
      <c r="E23" s="398"/>
      <c r="F23" s="398"/>
      <c r="G23" s="398"/>
      <c r="H23" s="398"/>
      <c r="I23" s="398"/>
      <c r="J23" s="398"/>
      <c r="K23" s="398"/>
      <c r="L23" s="421">
        <v>2.5000000000000001E-2</v>
      </c>
      <c r="M23" s="399"/>
      <c r="N23" s="399"/>
      <c r="O23" s="400"/>
      <c r="P23" s="2"/>
      <c r="Q23" s="2"/>
      <c r="R23" s="2"/>
      <c r="S23" s="1"/>
      <c r="T23" s="1"/>
      <c r="U23" s="1"/>
      <c r="V23" s="1"/>
      <c r="W23" s="1"/>
      <c r="X23" s="1"/>
    </row>
    <row r="24" spans="1:24">
      <c r="A24" s="1"/>
      <c r="B24" s="397" t="s">
        <v>61</v>
      </c>
      <c r="C24" s="398"/>
      <c r="D24" s="398"/>
      <c r="E24" s="398"/>
      <c r="F24" s="398"/>
      <c r="G24" s="398"/>
      <c r="H24" s="398"/>
      <c r="I24" s="398"/>
      <c r="J24" s="398"/>
      <c r="K24" s="398"/>
      <c r="L24" s="421">
        <v>0</v>
      </c>
      <c r="M24" s="399"/>
      <c r="N24" s="399"/>
      <c r="O24" s="400"/>
      <c r="P24" s="2"/>
      <c r="Q24" s="2"/>
      <c r="R24" s="2"/>
      <c r="S24" s="1"/>
      <c r="T24" s="1"/>
      <c r="U24" s="1"/>
      <c r="V24" s="1"/>
      <c r="W24" s="1"/>
      <c r="X24" s="1"/>
    </row>
    <row r="25" spans="1:24">
      <c r="A25" s="1"/>
      <c r="B25" s="397" t="s">
        <v>62</v>
      </c>
      <c r="C25" s="398"/>
      <c r="D25" s="398"/>
      <c r="E25" s="398"/>
      <c r="F25" s="398"/>
      <c r="G25" s="398"/>
      <c r="H25" s="398"/>
      <c r="I25" s="398"/>
      <c r="J25" s="398"/>
      <c r="K25" s="398"/>
      <c r="L25" s="417">
        <v>6.1600000000000002E-2</v>
      </c>
      <c r="M25" s="418"/>
      <c r="N25" s="418"/>
      <c r="O25" s="419"/>
      <c r="P25" s="2"/>
      <c r="Q25" s="2"/>
      <c r="R25" s="2"/>
      <c r="S25" s="1"/>
      <c r="T25" s="1"/>
      <c r="U25" s="1"/>
      <c r="V25" s="1"/>
      <c r="W25" s="1"/>
      <c r="X25" s="1"/>
    </row>
    <row r="26" spans="1:24">
      <c r="A26" s="1"/>
      <c r="B26" s="422"/>
      <c r="C26" s="423"/>
      <c r="D26" s="423"/>
      <c r="E26" s="423"/>
      <c r="F26" s="423"/>
      <c r="G26" s="423"/>
      <c r="H26" s="423"/>
      <c r="I26" s="423"/>
      <c r="J26" s="423"/>
      <c r="K26" s="423"/>
      <c r="L26" s="424"/>
      <c r="M26" s="425"/>
      <c r="N26" s="425"/>
      <c r="O26" s="426"/>
      <c r="P26" s="2"/>
      <c r="Q26" s="2"/>
      <c r="R26" s="6"/>
      <c r="S26" s="1"/>
      <c r="T26" s="1"/>
      <c r="U26" s="1"/>
      <c r="V26" s="1"/>
      <c r="W26" s="1"/>
      <c r="X26" s="1"/>
    </row>
    <row r="27" spans="1:24">
      <c r="A27" s="1"/>
      <c r="B27" s="429" t="s">
        <v>63</v>
      </c>
      <c r="C27" s="430"/>
      <c r="D27" s="430"/>
      <c r="E27" s="430"/>
      <c r="F27" s="430"/>
      <c r="G27" s="430"/>
      <c r="H27" s="430"/>
      <c r="I27" s="430"/>
      <c r="J27" s="431" t="s">
        <v>64</v>
      </c>
      <c r="K27" s="432"/>
      <c r="L27" s="433" t="s">
        <v>65</v>
      </c>
      <c r="M27" s="434"/>
      <c r="N27" s="434"/>
      <c r="O27" s="435"/>
      <c r="P27" s="2"/>
      <c r="Q27" s="2"/>
      <c r="R27" s="6"/>
      <c r="S27" s="1"/>
      <c r="T27" s="7"/>
      <c r="U27" s="1"/>
      <c r="V27" s="1"/>
      <c r="W27" s="1"/>
      <c r="X27" s="1"/>
    </row>
    <row r="28" spans="1:24" ht="15" customHeight="1">
      <c r="A28" s="1"/>
      <c r="B28" s="436" t="s">
        <v>66</v>
      </c>
      <c r="C28" s="437"/>
      <c r="D28" s="437"/>
      <c r="E28" s="437"/>
      <c r="F28" s="437"/>
      <c r="G28" s="437"/>
      <c r="H28" s="437"/>
      <c r="I28" s="437"/>
      <c r="J28" s="437"/>
      <c r="K28" s="438"/>
      <c r="L28" s="439" t="s">
        <v>67</v>
      </c>
      <c r="M28" s="434"/>
      <c r="N28" s="434"/>
      <c r="O28" s="435"/>
      <c r="P28" s="2"/>
      <c r="Q28" s="2"/>
      <c r="R28" s="6"/>
      <c r="S28" s="8"/>
      <c r="T28" s="7"/>
      <c r="U28" s="8"/>
      <c r="V28" s="1"/>
      <c r="W28" s="1"/>
      <c r="X28" s="1"/>
    </row>
    <row r="29" spans="1:24" ht="15" customHeight="1">
      <c r="A29" s="1"/>
      <c r="B29" s="436"/>
      <c r="C29" s="437"/>
      <c r="D29" s="437"/>
      <c r="E29" s="437"/>
      <c r="F29" s="437"/>
      <c r="G29" s="437"/>
      <c r="H29" s="437"/>
      <c r="I29" s="437"/>
      <c r="J29" s="437"/>
      <c r="K29" s="438"/>
      <c r="L29" s="440" t="s">
        <v>68</v>
      </c>
      <c r="M29" s="441"/>
      <c r="N29" s="441"/>
      <c r="O29" s="442"/>
      <c r="P29" s="2"/>
      <c r="Q29" s="2"/>
      <c r="R29" s="6"/>
      <c r="S29" s="8"/>
      <c r="T29" s="7"/>
      <c r="U29" s="8"/>
      <c r="V29" s="1"/>
      <c r="W29" s="1"/>
      <c r="X29" s="1"/>
    </row>
    <row r="30" spans="1:24" ht="31.5" customHeight="1">
      <c r="A30" s="1"/>
      <c r="B30" s="436"/>
      <c r="C30" s="437"/>
      <c r="D30" s="437"/>
      <c r="E30" s="437"/>
      <c r="F30" s="437"/>
      <c r="G30" s="437"/>
      <c r="H30" s="437"/>
      <c r="I30" s="437"/>
      <c r="J30" s="437"/>
      <c r="K30" s="438"/>
      <c r="L30" s="439" t="s">
        <v>69</v>
      </c>
      <c r="M30" s="443"/>
      <c r="N30" s="443"/>
      <c r="O30" s="444"/>
      <c r="P30" s="2"/>
      <c r="Q30" s="2"/>
      <c r="R30" s="9"/>
      <c r="S30" s="8"/>
      <c r="T30" s="7"/>
      <c r="U30" s="8"/>
      <c r="V30" s="1"/>
      <c r="W30" s="1"/>
      <c r="X30" s="1"/>
    </row>
    <row r="31" spans="1:24" ht="39" customHeight="1">
      <c r="A31" s="1"/>
      <c r="B31" s="445" t="s">
        <v>70</v>
      </c>
      <c r="C31" s="446"/>
      <c r="D31" s="446"/>
      <c r="E31" s="446"/>
      <c r="F31" s="446"/>
      <c r="G31" s="446"/>
      <c r="H31" s="446"/>
      <c r="I31" s="446"/>
      <c r="J31" s="446"/>
      <c r="K31" s="447"/>
      <c r="L31" s="451" t="s">
        <v>71</v>
      </c>
      <c r="M31" s="452"/>
      <c r="N31" s="452"/>
      <c r="O31" s="453"/>
      <c r="P31" s="2"/>
      <c r="Q31" s="2"/>
      <c r="R31" s="6"/>
      <c r="S31" s="8"/>
      <c r="T31" s="7"/>
      <c r="U31" s="8"/>
      <c r="V31" s="1"/>
      <c r="W31" s="1"/>
      <c r="X31" s="1"/>
    </row>
    <row r="32" spans="1:24" ht="33.75" customHeight="1">
      <c r="A32" s="1"/>
      <c r="B32" s="445"/>
      <c r="C32" s="446"/>
      <c r="D32" s="446"/>
      <c r="E32" s="446"/>
      <c r="F32" s="446"/>
      <c r="G32" s="446"/>
      <c r="H32" s="446"/>
      <c r="I32" s="446"/>
      <c r="J32" s="446"/>
      <c r="K32" s="447"/>
      <c r="L32" s="451" t="s">
        <v>72</v>
      </c>
      <c r="M32" s="452"/>
      <c r="N32" s="452"/>
      <c r="O32" s="453"/>
      <c r="P32" s="2"/>
      <c r="Q32" s="2"/>
      <c r="R32" s="9"/>
      <c r="S32" s="8"/>
      <c r="T32" s="10"/>
      <c r="U32" s="7"/>
      <c r="V32" s="1"/>
      <c r="W32" s="1"/>
      <c r="X32" s="1"/>
    </row>
    <row r="33" spans="1:24" ht="28.5" customHeight="1">
      <c r="A33" s="1"/>
      <c r="B33" s="448"/>
      <c r="C33" s="449"/>
      <c r="D33" s="449"/>
      <c r="E33" s="449"/>
      <c r="F33" s="449"/>
      <c r="G33" s="449"/>
      <c r="H33" s="449"/>
      <c r="I33" s="449"/>
      <c r="J33" s="449"/>
      <c r="K33" s="450"/>
      <c r="L33" s="454" t="s">
        <v>73</v>
      </c>
      <c r="M33" s="455"/>
      <c r="N33" s="455"/>
      <c r="O33" s="456"/>
      <c r="P33" s="2"/>
      <c r="Q33" s="2"/>
      <c r="R33" s="6"/>
      <c r="S33" s="8"/>
      <c r="T33" s="1"/>
      <c r="U33" s="1"/>
      <c r="V33" s="1"/>
      <c r="W33" s="1"/>
      <c r="X33" s="1"/>
    </row>
    <row r="34" spans="1:24" ht="18" customHeight="1">
      <c r="A34" s="1"/>
      <c r="B34" s="457" t="s">
        <v>74</v>
      </c>
      <c r="C34" s="458"/>
      <c r="D34" s="458"/>
      <c r="E34" s="458"/>
      <c r="F34" s="458"/>
      <c r="G34" s="458"/>
      <c r="H34" s="458"/>
      <c r="I34" s="458"/>
      <c r="J34" s="458"/>
      <c r="K34" s="458"/>
      <c r="L34" s="11"/>
      <c r="M34" s="12"/>
      <c r="N34" s="12"/>
      <c r="O34" s="13">
        <f>(((1+L14+L16+L15)*(1+L17)*(1+L25))/(1-L20))-1</f>
        <v>0.19211563781353247</v>
      </c>
      <c r="P34" s="2"/>
      <c r="Q34" s="2"/>
      <c r="R34" s="2"/>
      <c r="S34" s="1"/>
      <c r="T34" s="1"/>
      <c r="U34" s="1"/>
      <c r="V34" s="1"/>
      <c r="W34" s="1"/>
      <c r="X34" s="1"/>
    </row>
    <row r="35" spans="1:24">
      <c r="A35" s="1"/>
      <c r="B35" s="410" t="s">
        <v>75</v>
      </c>
      <c r="C35" s="411"/>
      <c r="D35" s="411"/>
      <c r="E35" s="411"/>
      <c r="F35" s="411"/>
      <c r="G35" s="411"/>
      <c r="H35" s="411"/>
      <c r="I35" s="411"/>
      <c r="J35" s="411"/>
      <c r="K35" s="411"/>
      <c r="L35" s="427"/>
      <c r="M35" s="427"/>
      <c r="N35" s="427"/>
      <c r="O35" s="428"/>
      <c r="P35" s="2"/>
      <c r="Q35" s="2"/>
      <c r="R35" s="2"/>
      <c r="S35" s="1"/>
      <c r="T35" s="1"/>
      <c r="U35" s="14"/>
      <c r="V35" s="1"/>
      <c r="W35" s="1"/>
      <c r="X35" s="1"/>
    </row>
    <row r="36" spans="1:24">
      <c r="A36" s="1"/>
      <c r="B36" s="459" t="s">
        <v>76</v>
      </c>
      <c r="C36" s="460"/>
      <c r="D36" s="460"/>
      <c r="E36" s="460"/>
      <c r="F36" s="15"/>
      <c r="G36" s="15"/>
      <c r="H36" s="15"/>
      <c r="I36" s="15"/>
      <c r="J36" s="15"/>
      <c r="K36" s="15"/>
      <c r="L36" s="16"/>
      <c r="M36" s="17" t="s">
        <v>0</v>
      </c>
      <c r="N36" s="15"/>
      <c r="O36" s="18"/>
      <c r="P36" s="2"/>
      <c r="Q36" s="2"/>
      <c r="R36" s="2"/>
      <c r="S36" s="19"/>
      <c r="T36" s="19"/>
      <c r="U36" s="10"/>
      <c r="V36" s="1"/>
      <c r="W36" s="1"/>
      <c r="X36" s="1"/>
    </row>
    <row r="37" spans="1:24">
      <c r="A37" s="1"/>
      <c r="B37" s="20"/>
      <c r="C37" s="21"/>
      <c r="D37" s="21"/>
      <c r="E37" s="21"/>
      <c r="F37" s="21"/>
      <c r="G37" s="21"/>
      <c r="H37" s="21"/>
      <c r="I37" s="21"/>
      <c r="J37" s="21"/>
      <c r="K37" s="21"/>
      <c r="L37" s="22"/>
      <c r="M37" s="23"/>
      <c r="N37" s="21"/>
      <c r="O37" s="24"/>
      <c r="P37" s="2"/>
      <c r="Q37" s="2"/>
      <c r="R37" s="2"/>
      <c r="S37" s="1"/>
      <c r="T37" s="1"/>
      <c r="U37" s="1"/>
      <c r="V37" s="1"/>
      <c r="W37" s="1"/>
      <c r="X37" s="1"/>
    </row>
    <row r="38" spans="1:24">
      <c r="A38" s="1"/>
      <c r="B38" s="459" t="s">
        <v>77</v>
      </c>
      <c r="C38" s="460"/>
      <c r="D38" s="460"/>
      <c r="E38" s="15"/>
      <c r="F38" s="15"/>
      <c r="G38" s="15"/>
      <c r="H38" s="15"/>
      <c r="I38" s="15"/>
      <c r="J38" s="15"/>
      <c r="K38" s="15"/>
      <c r="L38" s="16"/>
      <c r="M38" s="17" t="s">
        <v>78</v>
      </c>
      <c r="N38" s="15"/>
      <c r="O38" s="18"/>
      <c r="P38" s="2"/>
      <c r="Q38" s="2"/>
      <c r="R38" s="2"/>
      <c r="S38" s="1"/>
      <c r="T38" s="1"/>
      <c r="U38" s="1"/>
      <c r="V38" s="1"/>
      <c r="W38" s="1"/>
      <c r="X38" s="1"/>
    </row>
    <row r="39" spans="1:24">
      <c r="A39" s="1"/>
      <c r="B39" s="25"/>
      <c r="C39" s="26"/>
      <c r="D39" s="26"/>
      <c r="E39" s="4"/>
      <c r="F39" s="4"/>
      <c r="G39" s="4"/>
      <c r="H39" s="4"/>
      <c r="I39" s="4"/>
      <c r="J39" s="4"/>
      <c r="K39" s="4"/>
      <c r="L39" s="27"/>
      <c r="M39" s="28"/>
      <c r="N39" s="4"/>
      <c r="O39" s="5"/>
      <c r="P39" s="2"/>
      <c r="Q39" s="2"/>
      <c r="R39" s="2"/>
      <c r="S39" s="1"/>
      <c r="T39" s="19"/>
      <c r="U39" s="1"/>
      <c r="V39" s="1"/>
      <c r="W39" s="1"/>
      <c r="X39" s="1"/>
    </row>
    <row r="40" spans="1:24">
      <c r="A40" s="1"/>
      <c r="B40" s="20"/>
      <c r="C40" s="21"/>
      <c r="D40" s="21"/>
      <c r="E40" s="21"/>
      <c r="F40" s="21"/>
      <c r="G40" s="21"/>
      <c r="H40" s="21"/>
      <c r="I40" s="21"/>
      <c r="J40" s="21"/>
      <c r="K40" s="21"/>
      <c r="L40" s="22"/>
      <c r="M40" s="23"/>
      <c r="N40" s="21"/>
      <c r="O40" s="24"/>
      <c r="P40" s="2"/>
      <c r="Q40" s="2"/>
      <c r="R40" s="2"/>
      <c r="S40" s="1"/>
      <c r="T40" s="1"/>
      <c r="U40" s="1"/>
      <c r="V40" s="1"/>
      <c r="W40" s="1"/>
      <c r="X40" s="1"/>
    </row>
    <row r="41" spans="1:24">
      <c r="A41" s="1"/>
      <c r="B41" s="29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30"/>
      <c r="P41" s="2"/>
      <c r="Q41" s="2"/>
      <c r="R41" s="2"/>
      <c r="S41" s="1"/>
      <c r="T41" s="1"/>
      <c r="U41" s="1"/>
      <c r="V41" s="1"/>
      <c r="W41" s="1"/>
      <c r="X41" s="1"/>
    </row>
    <row r="42" spans="1:24">
      <c r="A42" s="1"/>
      <c r="B42" s="461" t="s">
        <v>79</v>
      </c>
      <c r="C42" s="462"/>
      <c r="D42" s="462"/>
      <c r="E42" s="462"/>
      <c r="F42" s="462"/>
      <c r="G42" s="462"/>
      <c r="H42" s="462"/>
      <c r="I42" s="462"/>
      <c r="J42" s="462"/>
      <c r="K42" s="462"/>
      <c r="L42" s="462"/>
      <c r="M42" s="462"/>
      <c r="N42" s="462"/>
      <c r="O42" s="463"/>
      <c r="P42" s="2"/>
      <c r="Q42" s="2"/>
      <c r="R42" s="2"/>
      <c r="S42" s="1"/>
      <c r="T42" s="1"/>
      <c r="U42" s="1"/>
      <c r="V42" s="1"/>
      <c r="W42" s="1"/>
      <c r="X42" s="1"/>
    </row>
    <row r="43" spans="1:24">
      <c r="A43" s="1"/>
      <c r="B43" s="464" t="s">
        <v>80</v>
      </c>
      <c r="C43" s="418"/>
      <c r="D43" s="418"/>
      <c r="E43" s="418"/>
      <c r="F43" s="418"/>
      <c r="G43" s="418"/>
      <c r="H43" s="418"/>
      <c r="I43" s="418"/>
      <c r="J43" s="418"/>
      <c r="K43" s="418"/>
      <c r="L43" s="418" t="s">
        <v>81</v>
      </c>
      <c r="M43" s="418"/>
      <c r="N43" s="418"/>
      <c r="O43" s="419"/>
      <c r="P43" s="2"/>
      <c r="Q43" s="2"/>
      <c r="R43" s="2"/>
      <c r="S43" s="1"/>
      <c r="T43" s="1"/>
      <c r="U43" s="1"/>
      <c r="V43" s="1"/>
      <c r="W43" s="1"/>
      <c r="X43" s="1"/>
    </row>
    <row r="44" spans="1:24">
      <c r="A44" s="1"/>
      <c r="B44" s="397" t="s">
        <v>82</v>
      </c>
      <c r="C44" s="398"/>
      <c r="D44" s="398"/>
      <c r="E44" s="398"/>
      <c r="F44" s="398"/>
      <c r="G44" s="398"/>
      <c r="H44" s="398"/>
      <c r="I44" s="398"/>
      <c r="J44" s="398"/>
      <c r="K44" s="398"/>
      <c r="L44" s="421">
        <v>6.4999999999999997E-3</v>
      </c>
      <c r="M44" s="421"/>
      <c r="N44" s="421"/>
      <c r="O44" s="465"/>
      <c r="P44" s="2"/>
      <c r="Q44" s="2"/>
      <c r="R44" s="2"/>
      <c r="S44" s="31"/>
      <c r="T44" s="1"/>
      <c r="U44" s="1"/>
      <c r="V44" s="1"/>
      <c r="W44" s="1"/>
      <c r="X44" s="1"/>
    </row>
    <row r="45" spans="1:24">
      <c r="A45" s="1"/>
      <c r="B45" s="397" t="s">
        <v>83</v>
      </c>
      <c r="C45" s="398"/>
      <c r="D45" s="398"/>
      <c r="E45" s="398"/>
      <c r="F45" s="398"/>
      <c r="G45" s="398"/>
      <c r="H45" s="398"/>
      <c r="I45" s="398"/>
      <c r="J45" s="398"/>
      <c r="K45" s="398"/>
      <c r="L45" s="421">
        <v>0.03</v>
      </c>
      <c r="M45" s="421"/>
      <c r="N45" s="421"/>
      <c r="O45" s="465"/>
      <c r="P45" s="2"/>
      <c r="Q45" s="2"/>
      <c r="R45" s="2"/>
      <c r="S45" s="7"/>
      <c r="T45" s="1"/>
      <c r="U45" s="1"/>
      <c r="V45" s="1"/>
      <c r="W45" s="1"/>
      <c r="X45" s="1"/>
    </row>
    <row r="46" spans="1:24">
      <c r="A46" s="1"/>
      <c r="B46" s="397" t="s">
        <v>84</v>
      </c>
      <c r="C46" s="398"/>
      <c r="D46" s="398"/>
      <c r="E46" s="398"/>
      <c r="F46" s="398"/>
      <c r="G46" s="398"/>
      <c r="H46" s="398"/>
      <c r="I46" s="398"/>
      <c r="J46" s="398"/>
      <c r="K46" s="398"/>
      <c r="L46" s="421">
        <v>2.5000000000000001E-2</v>
      </c>
      <c r="M46" s="421"/>
      <c r="N46" s="421"/>
      <c r="O46" s="465"/>
      <c r="P46" s="32"/>
      <c r="Q46" s="32"/>
      <c r="R46" s="32"/>
      <c r="S46" s="7"/>
      <c r="T46" s="1"/>
      <c r="U46" s="1"/>
      <c r="V46" s="1"/>
      <c r="W46" s="1"/>
      <c r="X46" s="1"/>
    </row>
    <row r="47" spans="1:24">
      <c r="A47" s="33"/>
      <c r="B47" s="414" t="s">
        <v>85</v>
      </c>
      <c r="C47" s="415"/>
      <c r="D47" s="415"/>
      <c r="E47" s="415"/>
      <c r="F47" s="415"/>
      <c r="G47" s="415"/>
      <c r="H47" s="415"/>
      <c r="I47" s="415"/>
      <c r="J47" s="415"/>
      <c r="K47" s="415"/>
      <c r="L47" s="421">
        <f>L46+L45+L44</f>
        <v>6.1499999999999999E-2</v>
      </c>
      <c r="M47" s="421"/>
      <c r="N47" s="421"/>
      <c r="O47" s="465"/>
      <c r="P47" s="2"/>
      <c r="Q47" s="2"/>
      <c r="R47" s="2"/>
      <c r="S47" s="33"/>
      <c r="T47" s="33"/>
      <c r="U47" s="33"/>
      <c r="V47" s="33"/>
      <c r="W47" s="33"/>
      <c r="X47" s="33"/>
    </row>
    <row r="48" spans="1:24">
      <c r="A48" s="1"/>
      <c r="B48" s="397" t="s">
        <v>86</v>
      </c>
      <c r="C48" s="398"/>
      <c r="D48" s="398"/>
      <c r="E48" s="398"/>
      <c r="F48" s="398"/>
      <c r="G48" s="398"/>
      <c r="H48" s="398"/>
      <c r="I48" s="398"/>
      <c r="J48" s="398"/>
      <c r="K48" s="398"/>
      <c r="L48" s="421">
        <v>0</v>
      </c>
      <c r="M48" s="421"/>
      <c r="N48" s="421"/>
      <c r="O48" s="465"/>
      <c r="P48" s="2"/>
      <c r="Q48" s="2"/>
      <c r="R48" s="2"/>
      <c r="S48" s="7"/>
      <c r="T48" s="1"/>
      <c r="U48" s="10"/>
      <c r="V48" s="1"/>
      <c r="W48" s="1"/>
      <c r="X48" s="1"/>
    </row>
    <row r="49" spans="1:24">
      <c r="A49" s="1"/>
      <c r="B49" s="414" t="s">
        <v>16</v>
      </c>
      <c r="C49" s="415"/>
      <c r="D49" s="415"/>
      <c r="E49" s="415"/>
      <c r="F49" s="415"/>
      <c r="G49" s="415"/>
      <c r="H49" s="415"/>
      <c r="I49" s="415"/>
      <c r="J49" s="415"/>
      <c r="K49" s="415"/>
      <c r="L49" s="421">
        <f>L48+L47</f>
        <v>6.1499999999999999E-2</v>
      </c>
      <c r="M49" s="421"/>
      <c r="N49" s="421"/>
      <c r="O49" s="465"/>
      <c r="P49" s="2"/>
      <c r="Q49" s="2"/>
      <c r="R49" s="2"/>
      <c r="S49" s="1"/>
      <c r="T49" s="34"/>
      <c r="U49" s="1"/>
      <c r="V49" s="1"/>
      <c r="W49" s="1"/>
      <c r="X49" s="1"/>
    </row>
    <row r="50" spans="1:24">
      <c r="A50" s="1"/>
      <c r="B50" s="422"/>
      <c r="C50" s="423"/>
      <c r="D50" s="423"/>
      <c r="E50" s="423"/>
      <c r="F50" s="423"/>
      <c r="G50" s="423"/>
      <c r="H50" s="423"/>
      <c r="I50" s="423"/>
      <c r="J50" s="423"/>
      <c r="K50" s="423"/>
      <c r="L50" s="424"/>
      <c r="M50" s="424"/>
      <c r="N50" s="424"/>
      <c r="O50" s="466"/>
      <c r="P50" s="2"/>
      <c r="Q50" s="2"/>
      <c r="R50" s="2"/>
      <c r="S50" s="1"/>
      <c r="T50" s="1"/>
      <c r="U50" s="1"/>
      <c r="V50" s="1"/>
      <c r="W50" s="1"/>
      <c r="X50" s="1"/>
    </row>
    <row r="51" spans="1:24">
      <c r="A51" s="1"/>
      <c r="B51" s="414" t="s">
        <v>87</v>
      </c>
      <c r="C51" s="415"/>
      <c r="D51" s="415"/>
      <c r="E51" s="415"/>
      <c r="F51" s="415"/>
      <c r="G51" s="415"/>
      <c r="H51" s="415"/>
      <c r="I51" s="415"/>
      <c r="J51" s="415"/>
      <c r="K51" s="415"/>
      <c r="L51" s="417">
        <f>L49</f>
        <v>6.1499999999999999E-2</v>
      </c>
      <c r="M51" s="417"/>
      <c r="N51" s="417"/>
      <c r="O51" s="467"/>
      <c r="P51" s="2"/>
      <c r="Q51" s="2"/>
      <c r="R51" s="2"/>
      <c r="S51" s="35"/>
      <c r="T51" s="1"/>
      <c r="U51" s="1"/>
      <c r="V51" s="1"/>
      <c r="W51" s="1"/>
      <c r="X51" s="1"/>
    </row>
    <row r="52" spans="1:24" ht="15" customHeight="1">
      <c r="A52" s="1"/>
      <c r="B52" s="468" t="s">
        <v>88</v>
      </c>
      <c r="C52" s="469"/>
      <c r="D52" s="469"/>
      <c r="E52" s="469"/>
      <c r="F52" s="469"/>
      <c r="G52" s="469"/>
      <c r="H52" s="469"/>
      <c r="I52" s="469"/>
      <c r="J52" s="469"/>
      <c r="K52" s="469"/>
      <c r="L52" s="469"/>
      <c r="M52" s="469"/>
      <c r="N52" s="469"/>
      <c r="O52" s="470"/>
      <c r="P52" s="2"/>
      <c r="Q52" s="2"/>
      <c r="R52" s="2"/>
      <c r="S52" s="19"/>
      <c r="T52" s="1"/>
      <c r="U52" s="1"/>
      <c r="V52" s="1"/>
      <c r="W52" s="1"/>
      <c r="X52" s="1"/>
    </row>
    <row r="53" spans="1:24" ht="15.75" thickBot="1">
      <c r="A53" s="1"/>
      <c r="B53" s="471"/>
      <c r="C53" s="472"/>
      <c r="D53" s="472"/>
      <c r="E53" s="472"/>
      <c r="F53" s="472"/>
      <c r="G53" s="472"/>
      <c r="H53" s="472"/>
      <c r="I53" s="472"/>
      <c r="J53" s="472"/>
      <c r="K53" s="472"/>
      <c r="L53" s="472"/>
      <c r="M53" s="472"/>
      <c r="N53" s="472"/>
      <c r="O53" s="473"/>
      <c r="P53" s="1"/>
      <c r="Q53" s="1"/>
      <c r="R53" s="1"/>
      <c r="S53" s="1"/>
      <c r="T53" s="1"/>
      <c r="U53" s="1"/>
      <c r="V53" s="1"/>
      <c r="W53" s="1"/>
      <c r="X53" s="1"/>
    </row>
    <row r="54" spans="1:2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</sheetData>
  <mergeCells count="74">
    <mergeCell ref="B50:K50"/>
    <mergeCell ref="L50:O50"/>
    <mergeCell ref="B51:K51"/>
    <mergeCell ref="L51:O51"/>
    <mergeCell ref="B52:O53"/>
    <mergeCell ref="B47:K47"/>
    <mergeCell ref="L47:O47"/>
    <mergeCell ref="B48:K48"/>
    <mergeCell ref="L48:O48"/>
    <mergeCell ref="B49:K49"/>
    <mergeCell ref="L49:O49"/>
    <mergeCell ref="B44:K44"/>
    <mergeCell ref="L44:O44"/>
    <mergeCell ref="B45:K45"/>
    <mergeCell ref="L45:O45"/>
    <mergeCell ref="B46:K46"/>
    <mergeCell ref="L46:O46"/>
    <mergeCell ref="B36:E36"/>
    <mergeCell ref="B38:D38"/>
    <mergeCell ref="B42:K42"/>
    <mergeCell ref="L42:O42"/>
    <mergeCell ref="B43:K43"/>
    <mergeCell ref="L43:O43"/>
    <mergeCell ref="B35:K35"/>
    <mergeCell ref="L35:O35"/>
    <mergeCell ref="B27:I27"/>
    <mergeCell ref="J27:K27"/>
    <mergeCell ref="L27:O27"/>
    <mergeCell ref="B28:K30"/>
    <mergeCell ref="L28:O28"/>
    <mergeCell ref="L29:O29"/>
    <mergeCell ref="L30:O30"/>
    <mergeCell ref="B31:K33"/>
    <mergeCell ref="L31:O31"/>
    <mergeCell ref="L32:O32"/>
    <mergeCell ref="L33:O33"/>
    <mergeCell ref="B34:K34"/>
    <mergeCell ref="B24:K24"/>
    <mergeCell ref="L24:O24"/>
    <mergeCell ref="B25:K25"/>
    <mergeCell ref="L25:O25"/>
    <mergeCell ref="B26:K26"/>
    <mergeCell ref="L26:O26"/>
    <mergeCell ref="B21:K21"/>
    <mergeCell ref="L21:O21"/>
    <mergeCell ref="B22:K22"/>
    <mergeCell ref="L22:O22"/>
    <mergeCell ref="B23:K23"/>
    <mergeCell ref="L23:O23"/>
    <mergeCell ref="B20:K20"/>
    <mergeCell ref="L20:O20"/>
    <mergeCell ref="B14:K14"/>
    <mergeCell ref="L14:O14"/>
    <mergeCell ref="B15:K15"/>
    <mergeCell ref="L15:O15"/>
    <mergeCell ref="B16:K16"/>
    <mergeCell ref="L16:O16"/>
    <mergeCell ref="B17:K17"/>
    <mergeCell ref="L17:O17"/>
    <mergeCell ref="B18:O18"/>
    <mergeCell ref="B19:K19"/>
    <mergeCell ref="L19:O19"/>
    <mergeCell ref="B13:K13"/>
    <mergeCell ref="L13:O13"/>
    <mergeCell ref="B7:O8"/>
    <mergeCell ref="B9:O9"/>
    <mergeCell ref="B11:K11"/>
    <mergeCell ref="L11:O11"/>
    <mergeCell ref="B12:O12"/>
    <mergeCell ref="N1:O5"/>
    <mergeCell ref="D3:M3"/>
    <mergeCell ref="B1:C5"/>
    <mergeCell ref="D1:M2"/>
    <mergeCell ref="D4:M5"/>
  </mergeCells>
  <pageMargins left="0.78740157480314965" right="0.78740157480314965" top="0.78740157480314965" bottom="0.78740157480314965" header="0.31496062992125984" footer="0.31496062992125984"/>
  <pageSetup paperSize="9" scale="62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B1:M55"/>
  <sheetViews>
    <sheetView tabSelected="1" view="pageBreakPreview" zoomScaleNormal="100" zoomScaleSheetLayoutView="100" workbookViewId="0">
      <selection activeCell="G4" sqref="G4"/>
    </sheetView>
  </sheetViews>
  <sheetFormatPr defaultRowHeight="15"/>
  <cols>
    <col min="1" max="1" width="9.140625" style="37"/>
    <col min="2" max="2" width="22.28515625" style="37" customWidth="1"/>
    <col min="3" max="3" width="57.28515625" style="37" customWidth="1"/>
    <col min="4" max="4" width="13.7109375" style="37" customWidth="1"/>
    <col min="5" max="5" width="11.85546875" style="37" bestFit="1" customWidth="1"/>
    <col min="6" max="258" width="9.140625" style="37"/>
    <col min="259" max="259" width="51.140625" style="37" bestFit="1" customWidth="1"/>
    <col min="260" max="260" width="13.140625" style="37" bestFit="1" customWidth="1"/>
    <col min="261" max="261" width="11.42578125" style="37" bestFit="1" customWidth="1"/>
    <col min="262" max="514" width="9.140625" style="37"/>
    <col min="515" max="515" width="51.140625" style="37" bestFit="1" customWidth="1"/>
    <col min="516" max="516" width="13.140625" style="37" bestFit="1" customWidth="1"/>
    <col min="517" max="517" width="11.42578125" style="37" bestFit="1" customWidth="1"/>
    <col min="518" max="770" width="9.140625" style="37"/>
    <col min="771" max="771" width="51.140625" style="37" bestFit="1" customWidth="1"/>
    <col min="772" max="772" width="13.140625" style="37" bestFit="1" customWidth="1"/>
    <col min="773" max="773" width="11.42578125" style="37" bestFit="1" customWidth="1"/>
    <col min="774" max="1026" width="9.140625" style="37"/>
    <col min="1027" max="1027" width="51.140625" style="37" bestFit="1" customWidth="1"/>
    <col min="1028" max="1028" width="13.140625" style="37" bestFit="1" customWidth="1"/>
    <col min="1029" max="1029" width="11.42578125" style="37" bestFit="1" customWidth="1"/>
    <col min="1030" max="1282" width="9.140625" style="37"/>
    <col min="1283" max="1283" width="51.140625" style="37" bestFit="1" customWidth="1"/>
    <col min="1284" max="1284" width="13.140625" style="37" bestFit="1" customWidth="1"/>
    <col min="1285" max="1285" width="11.42578125" style="37" bestFit="1" customWidth="1"/>
    <col min="1286" max="1538" width="9.140625" style="37"/>
    <col min="1539" max="1539" width="51.140625" style="37" bestFit="1" customWidth="1"/>
    <col min="1540" max="1540" width="13.140625" style="37" bestFit="1" customWidth="1"/>
    <col min="1541" max="1541" width="11.42578125" style="37" bestFit="1" customWidth="1"/>
    <col min="1542" max="1794" width="9.140625" style="37"/>
    <col min="1795" max="1795" width="51.140625" style="37" bestFit="1" customWidth="1"/>
    <col min="1796" max="1796" width="13.140625" style="37" bestFit="1" customWidth="1"/>
    <col min="1797" max="1797" width="11.42578125" style="37" bestFit="1" customWidth="1"/>
    <col min="1798" max="2050" width="9.140625" style="37"/>
    <col min="2051" max="2051" width="51.140625" style="37" bestFit="1" customWidth="1"/>
    <col min="2052" max="2052" width="13.140625" style="37" bestFit="1" customWidth="1"/>
    <col min="2053" max="2053" width="11.42578125" style="37" bestFit="1" customWidth="1"/>
    <col min="2054" max="2306" width="9.140625" style="37"/>
    <col min="2307" max="2307" width="51.140625" style="37" bestFit="1" customWidth="1"/>
    <col min="2308" max="2308" width="13.140625" style="37" bestFit="1" customWidth="1"/>
    <col min="2309" max="2309" width="11.42578125" style="37" bestFit="1" customWidth="1"/>
    <col min="2310" max="2562" width="9.140625" style="37"/>
    <col min="2563" max="2563" width="51.140625" style="37" bestFit="1" customWidth="1"/>
    <col min="2564" max="2564" width="13.140625" style="37" bestFit="1" customWidth="1"/>
    <col min="2565" max="2565" width="11.42578125" style="37" bestFit="1" customWidth="1"/>
    <col min="2566" max="2818" width="9.140625" style="37"/>
    <col min="2819" max="2819" width="51.140625" style="37" bestFit="1" customWidth="1"/>
    <col min="2820" max="2820" width="13.140625" style="37" bestFit="1" customWidth="1"/>
    <col min="2821" max="2821" width="11.42578125" style="37" bestFit="1" customWidth="1"/>
    <col min="2822" max="3074" width="9.140625" style="37"/>
    <col min="3075" max="3075" width="51.140625" style="37" bestFit="1" customWidth="1"/>
    <col min="3076" max="3076" width="13.140625" style="37" bestFit="1" customWidth="1"/>
    <col min="3077" max="3077" width="11.42578125" style="37" bestFit="1" customWidth="1"/>
    <col min="3078" max="3330" width="9.140625" style="37"/>
    <col min="3331" max="3331" width="51.140625" style="37" bestFit="1" customWidth="1"/>
    <col min="3332" max="3332" width="13.140625" style="37" bestFit="1" customWidth="1"/>
    <col min="3333" max="3333" width="11.42578125" style="37" bestFit="1" customWidth="1"/>
    <col min="3334" max="3586" width="9.140625" style="37"/>
    <col min="3587" max="3587" width="51.140625" style="37" bestFit="1" customWidth="1"/>
    <col min="3588" max="3588" width="13.140625" style="37" bestFit="1" customWidth="1"/>
    <col min="3589" max="3589" width="11.42578125" style="37" bestFit="1" customWidth="1"/>
    <col min="3590" max="3842" width="9.140625" style="37"/>
    <col min="3843" max="3843" width="51.140625" style="37" bestFit="1" customWidth="1"/>
    <col min="3844" max="3844" width="13.140625" style="37" bestFit="1" customWidth="1"/>
    <col min="3845" max="3845" width="11.42578125" style="37" bestFit="1" customWidth="1"/>
    <col min="3846" max="4098" width="9.140625" style="37"/>
    <col min="4099" max="4099" width="51.140625" style="37" bestFit="1" customWidth="1"/>
    <col min="4100" max="4100" width="13.140625" style="37" bestFit="1" customWidth="1"/>
    <col min="4101" max="4101" width="11.42578125" style="37" bestFit="1" customWidth="1"/>
    <col min="4102" max="4354" width="9.140625" style="37"/>
    <col min="4355" max="4355" width="51.140625" style="37" bestFit="1" customWidth="1"/>
    <col min="4356" max="4356" width="13.140625" style="37" bestFit="1" customWidth="1"/>
    <col min="4357" max="4357" width="11.42578125" style="37" bestFit="1" customWidth="1"/>
    <col min="4358" max="4610" width="9.140625" style="37"/>
    <col min="4611" max="4611" width="51.140625" style="37" bestFit="1" customWidth="1"/>
    <col min="4612" max="4612" width="13.140625" style="37" bestFit="1" customWidth="1"/>
    <col min="4613" max="4613" width="11.42578125" style="37" bestFit="1" customWidth="1"/>
    <col min="4614" max="4866" width="9.140625" style="37"/>
    <col min="4867" max="4867" width="51.140625" style="37" bestFit="1" customWidth="1"/>
    <col min="4868" max="4868" width="13.140625" style="37" bestFit="1" customWidth="1"/>
    <col min="4869" max="4869" width="11.42578125" style="37" bestFit="1" customWidth="1"/>
    <col min="4870" max="5122" width="9.140625" style="37"/>
    <col min="5123" max="5123" width="51.140625" style="37" bestFit="1" customWidth="1"/>
    <col min="5124" max="5124" width="13.140625" style="37" bestFit="1" customWidth="1"/>
    <col min="5125" max="5125" width="11.42578125" style="37" bestFit="1" customWidth="1"/>
    <col min="5126" max="5378" width="9.140625" style="37"/>
    <col min="5379" max="5379" width="51.140625" style="37" bestFit="1" customWidth="1"/>
    <col min="5380" max="5380" width="13.140625" style="37" bestFit="1" customWidth="1"/>
    <col min="5381" max="5381" width="11.42578125" style="37" bestFit="1" customWidth="1"/>
    <col min="5382" max="5634" width="9.140625" style="37"/>
    <col min="5635" max="5635" width="51.140625" style="37" bestFit="1" customWidth="1"/>
    <col min="5636" max="5636" width="13.140625" style="37" bestFit="1" customWidth="1"/>
    <col min="5637" max="5637" width="11.42578125" style="37" bestFit="1" customWidth="1"/>
    <col min="5638" max="5890" width="9.140625" style="37"/>
    <col min="5891" max="5891" width="51.140625" style="37" bestFit="1" customWidth="1"/>
    <col min="5892" max="5892" width="13.140625" style="37" bestFit="1" customWidth="1"/>
    <col min="5893" max="5893" width="11.42578125" style="37" bestFit="1" customWidth="1"/>
    <col min="5894" max="6146" width="9.140625" style="37"/>
    <col min="6147" max="6147" width="51.140625" style="37" bestFit="1" customWidth="1"/>
    <col min="6148" max="6148" width="13.140625" style="37" bestFit="1" customWidth="1"/>
    <col min="6149" max="6149" width="11.42578125" style="37" bestFit="1" customWidth="1"/>
    <col min="6150" max="6402" width="9.140625" style="37"/>
    <col min="6403" max="6403" width="51.140625" style="37" bestFit="1" customWidth="1"/>
    <col min="6404" max="6404" width="13.140625" style="37" bestFit="1" customWidth="1"/>
    <col min="6405" max="6405" width="11.42578125" style="37" bestFit="1" customWidth="1"/>
    <col min="6406" max="6658" width="9.140625" style="37"/>
    <col min="6659" max="6659" width="51.140625" style="37" bestFit="1" customWidth="1"/>
    <col min="6660" max="6660" width="13.140625" style="37" bestFit="1" customWidth="1"/>
    <col min="6661" max="6661" width="11.42578125" style="37" bestFit="1" customWidth="1"/>
    <col min="6662" max="6914" width="9.140625" style="37"/>
    <col min="6915" max="6915" width="51.140625" style="37" bestFit="1" customWidth="1"/>
    <col min="6916" max="6916" width="13.140625" style="37" bestFit="1" customWidth="1"/>
    <col min="6917" max="6917" width="11.42578125" style="37" bestFit="1" customWidth="1"/>
    <col min="6918" max="7170" width="9.140625" style="37"/>
    <col min="7171" max="7171" width="51.140625" style="37" bestFit="1" customWidth="1"/>
    <col min="7172" max="7172" width="13.140625" style="37" bestFit="1" customWidth="1"/>
    <col min="7173" max="7173" width="11.42578125" style="37" bestFit="1" customWidth="1"/>
    <col min="7174" max="7426" width="9.140625" style="37"/>
    <col min="7427" max="7427" width="51.140625" style="37" bestFit="1" customWidth="1"/>
    <col min="7428" max="7428" width="13.140625" style="37" bestFit="1" customWidth="1"/>
    <col min="7429" max="7429" width="11.42578125" style="37" bestFit="1" customWidth="1"/>
    <col min="7430" max="7682" width="9.140625" style="37"/>
    <col min="7683" max="7683" width="51.140625" style="37" bestFit="1" customWidth="1"/>
    <col min="7684" max="7684" width="13.140625" style="37" bestFit="1" customWidth="1"/>
    <col min="7685" max="7685" width="11.42578125" style="37" bestFit="1" customWidth="1"/>
    <col min="7686" max="7938" width="9.140625" style="37"/>
    <col min="7939" max="7939" width="51.140625" style="37" bestFit="1" customWidth="1"/>
    <col min="7940" max="7940" width="13.140625" style="37" bestFit="1" customWidth="1"/>
    <col min="7941" max="7941" width="11.42578125" style="37" bestFit="1" customWidth="1"/>
    <col min="7942" max="8194" width="9.140625" style="37"/>
    <col min="8195" max="8195" width="51.140625" style="37" bestFit="1" customWidth="1"/>
    <col min="8196" max="8196" width="13.140625" style="37" bestFit="1" customWidth="1"/>
    <col min="8197" max="8197" width="11.42578125" style="37" bestFit="1" customWidth="1"/>
    <col min="8198" max="8450" width="9.140625" style="37"/>
    <col min="8451" max="8451" width="51.140625" style="37" bestFit="1" customWidth="1"/>
    <col min="8452" max="8452" width="13.140625" style="37" bestFit="1" customWidth="1"/>
    <col min="8453" max="8453" width="11.42578125" style="37" bestFit="1" customWidth="1"/>
    <col min="8454" max="8706" width="9.140625" style="37"/>
    <col min="8707" max="8707" width="51.140625" style="37" bestFit="1" customWidth="1"/>
    <col min="8708" max="8708" width="13.140625" style="37" bestFit="1" customWidth="1"/>
    <col min="8709" max="8709" width="11.42578125" style="37" bestFit="1" customWidth="1"/>
    <col min="8710" max="8962" width="9.140625" style="37"/>
    <col min="8963" max="8963" width="51.140625" style="37" bestFit="1" customWidth="1"/>
    <col min="8964" max="8964" width="13.140625" style="37" bestFit="1" customWidth="1"/>
    <col min="8965" max="8965" width="11.42578125" style="37" bestFit="1" customWidth="1"/>
    <col min="8966" max="9218" width="9.140625" style="37"/>
    <col min="9219" max="9219" width="51.140625" style="37" bestFit="1" customWidth="1"/>
    <col min="9220" max="9220" width="13.140625" style="37" bestFit="1" customWidth="1"/>
    <col min="9221" max="9221" width="11.42578125" style="37" bestFit="1" customWidth="1"/>
    <col min="9222" max="9474" width="9.140625" style="37"/>
    <col min="9475" max="9475" width="51.140625" style="37" bestFit="1" customWidth="1"/>
    <col min="9476" max="9476" width="13.140625" style="37" bestFit="1" customWidth="1"/>
    <col min="9477" max="9477" width="11.42578125" style="37" bestFit="1" customWidth="1"/>
    <col min="9478" max="9730" width="9.140625" style="37"/>
    <col min="9731" max="9731" width="51.140625" style="37" bestFit="1" customWidth="1"/>
    <col min="9732" max="9732" width="13.140625" style="37" bestFit="1" customWidth="1"/>
    <col min="9733" max="9733" width="11.42578125" style="37" bestFit="1" customWidth="1"/>
    <col min="9734" max="9986" width="9.140625" style="37"/>
    <col min="9987" max="9987" width="51.140625" style="37" bestFit="1" customWidth="1"/>
    <col min="9988" max="9988" width="13.140625" style="37" bestFit="1" customWidth="1"/>
    <col min="9989" max="9989" width="11.42578125" style="37" bestFit="1" customWidth="1"/>
    <col min="9990" max="10242" width="9.140625" style="37"/>
    <col min="10243" max="10243" width="51.140625" style="37" bestFit="1" customWidth="1"/>
    <col min="10244" max="10244" width="13.140625" style="37" bestFit="1" customWidth="1"/>
    <col min="10245" max="10245" width="11.42578125" style="37" bestFit="1" customWidth="1"/>
    <col min="10246" max="10498" width="9.140625" style="37"/>
    <col min="10499" max="10499" width="51.140625" style="37" bestFit="1" customWidth="1"/>
    <col min="10500" max="10500" width="13.140625" style="37" bestFit="1" customWidth="1"/>
    <col min="10501" max="10501" width="11.42578125" style="37" bestFit="1" customWidth="1"/>
    <col min="10502" max="10754" width="9.140625" style="37"/>
    <col min="10755" max="10755" width="51.140625" style="37" bestFit="1" customWidth="1"/>
    <col min="10756" max="10756" width="13.140625" style="37" bestFit="1" customWidth="1"/>
    <col min="10757" max="10757" width="11.42578125" style="37" bestFit="1" customWidth="1"/>
    <col min="10758" max="11010" width="9.140625" style="37"/>
    <col min="11011" max="11011" width="51.140625" style="37" bestFit="1" customWidth="1"/>
    <col min="11012" max="11012" width="13.140625" style="37" bestFit="1" customWidth="1"/>
    <col min="11013" max="11013" width="11.42578125" style="37" bestFit="1" customWidth="1"/>
    <col min="11014" max="11266" width="9.140625" style="37"/>
    <col min="11267" max="11267" width="51.140625" style="37" bestFit="1" customWidth="1"/>
    <col min="11268" max="11268" width="13.140625" style="37" bestFit="1" customWidth="1"/>
    <col min="11269" max="11269" width="11.42578125" style="37" bestFit="1" customWidth="1"/>
    <col min="11270" max="11522" width="9.140625" style="37"/>
    <col min="11523" max="11523" width="51.140625" style="37" bestFit="1" customWidth="1"/>
    <col min="11524" max="11524" width="13.140625" style="37" bestFit="1" customWidth="1"/>
    <col min="11525" max="11525" width="11.42578125" style="37" bestFit="1" customWidth="1"/>
    <col min="11526" max="11778" width="9.140625" style="37"/>
    <col min="11779" max="11779" width="51.140625" style="37" bestFit="1" customWidth="1"/>
    <col min="11780" max="11780" width="13.140625" style="37" bestFit="1" customWidth="1"/>
    <col min="11781" max="11781" width="11.42578125" style="37" bestFit="1" customWidth="1"/>
    <col min="11782" max="12034" width="9.140625" style="37"/>
    <col min="12035" max="12035" width="51.140625" style="37" bestFit="1" customWidth="1"/>
    <col min="12036" max="12036" width="13.140625" style="37" bestFit="1" customWidth="1"/>
    <col min="12037" max="12037" width="11.42578125" style="37" bestFit="1" customWidth="1"/>
    <col min="12038" max="12290" width="9.140625" style="37"/>
    <col min="12291" max="12291" width="51.140625" style="37" bestFit="1" customWidth="1"/>
    <col min="12292" max="12292" width="13.140625" style="37" bestFit="1" customWidth="1"/>
    <col min="12293" max="12293" width="11.42578125" style="37" bestFit="1" customWidth="1"/>
    <col min="12294" max="12546" width="9.140625" style="37"/>
    <col min="12547" max="12547" width="51.140625" style="37" bestFit="1" customWidth="1"/>
    <col min="12548" max="12548" width="13.140625" style="37" bestFit="1" customWidth="1"/>
    <col min="12549" max="12549" width="11.42578125" style="37" bestFit="1" customWidth="1"/>
    <col min="12550" max="12802" width="9.140625" style="37"/>
    <col min="12803" max="12803" width="51.140625" style="37" bestFit="1" customWidth="1"/>
    <col min="12804" max="12804" width="13.140625" style="37" bestFit="1" customWidth="1"/>
    <col min="12805" max="12805" width="11.42578125" style="37" bestFit="1" customWidth="1"/>
    <col min="12806" max="13058" width="9.140625" style="37"/>
    <col min="13059" max="13059" width="51.140625" style="37" bestFit="1" customWidth="1"/>
    <col min="13060" max="13060" width="13.140625" style="37" bestFit="1" customWidth="1"/>
    <col min="13061" max="13061" width="11.42578125" style="37" bestFit="1" customWidth="1"/>
    <col min="13062" max="13314" width="9.140625" style="37"/>
    <col min="13315" max="13315" width="51.140625" style="37" bestFit="1" customWidth="1"/>
    <col min="13316" max="13316" width="13.140625" style="37" bestFit="1" customWidth="1"/>
    <col min="13317" max="13317" width="11.42578125" style="37" bestFit="1" customWidth="1"/>
    <col min="13318" max="13570" width="9.140625" style="37"/>
    <col min="13571" max="13571" width="51.140625" style="37" bestFit="1" customWidth="1"/>
    <col min="13572" max="13572" width="13.140625" style="37" bestFit="1" customWidth="1"/>
    <col min="13573" max="13573" width="11.42578125" style="37" bestFit="1" customWidth="1"/>
    <col min="13574" max="13826" width="9.140625" style="37"/>
    <col min="13827" max="13827" width="51.140625" style="37" bestFit="1" customWidth="1"/>
    <col min="13828" max="13828" width="13.140625" style="37" bestFit="1" customWidth="1"/>
    <col min="13829" max="13829" width="11.42578125" style="37" bestFit="1" customWidth="1"/>
    <col min="13830" max="14082" width="9.140625" style="37"/>
    <col min="14083" max="14083" width="51.140625" style="37" bestFit="1" customWidth="1"/>
    <col min="14084" max="14084" width="13.140625" style="37" bestFit="1" customWidth="1"/>
    <col min="14085" max="14085" width="11.42578125" style="37" bestFit="1" customWidth="1"/>
    <col min="14086" max="14338" width="9.140625" style="37"/>
    <col min="14339" max="14339" width="51.140625" style="37" bestFit="1" customWidth="1"/>
    <col min="14340" max="14340" width="13.140625" style="37" bestFit="1" customWidth="1"/>
    <col min="14341" max="14341" width="11.42578125" style="37" bestFit="1" customWidth="1"/>
    <col min="14342" max="14594" width="9.140625" style="37"/>
    <col min="14595" max="14595" width="51.140625" style="37" bestFit="1" customWidth="1"/>
    <col min="14596" max="14596" width="13.140625" style="37" bestFit="1" customWidth="1"/>
    <col min="14597" max="14597" width="11.42578125" style="37" bestFit="1" customWidth="1"/>
    <col min="14598" max="14850" width="9.140625" style="37"/>
    <col min="14851" max="14851" width="51.140625" style="37" bestFit="1" customWidth="1"/>
    <col min="14852" max="14852" width="13.140625" style="37" bestFit="1" customWidth="1"/>
    <col min="14853" max="14853" width="11.42578125" style="37" bestFit="1" customWidth="1"/>
    <col min="14854" max="15106" width="9.140625" style="37"/>
    <col min="15107" max="15107" width="51.140625" style="37" bestFit="1" customWidth="1"/>
    <col min="15108" max="15108" width="13.140625" style="37" bestFit="1" customWidth="1"/>
    <col min="15109" max="15109" width="11.42578125" style="37" bestFit="1" customWidth="1"/>
    <col min="15110" max="15362" width="9.140625" style="37"/>
    <col min="15363" max="15363" width="51.140625" style="37" bestFit="1" customWidth="1"/>
    <col min="15364" max="15364" width="13.140625" style="37" bestFit="1" customWidth="1"/>
    <col min="15365" max="15365" width="11.42578125" style="37" bestFit="1" customWidth="1"/>
    <col min="15366" max="15618" width="9.140625" style="37"/>
    <col min="15619" max="15619" width="51.140625" style="37" bestFit="1" customWidth="1"/>
    <col min="15620" max="15620" width="13.140625" style="37" bestFit="1" customWidth="1"/>
    <col min="15621" max="15621" width="11.42578125" style="37" bestFit="1" customWidth="1"/>
    <col min="15622" max="15874" width="9.140625" style="37"/>
    <col min="15875" max="15875" width="51.140625" style="37" bestFit="1" customWidth="1"/>
    <col min="15876" max="15876" width="13.140625" style="37" bestFit="1" customWidth="1"/>
    <col min="15877" max="15877" width="11.42578125" style="37" bestFit="1" customWidth="1"/>
    <col min="15878" max="16130" width="9.140625" style="37"/>
    <col min="16131" max="16131" width="51.140625" style="37" bestFit="1" customWidth="1"/>
    <col min="16132" max="16132" width="13.140625" style="37" bestFit="1" customWidth="1"/>
    <col min="16133" max="16133" width="11.42578125" style="37" bestFit="1" customWidth="1"/>
    <col min="16134" max="16384" width="9.140625" style="37"/>
  </cols>
  <sheetData>
    <row r="1" spans="2:13" ht="15" customHeight="1" thickBot="1">
      <c r="B1" s="474" t="s">
        <v>864</v>
      </c>
      <c r="C1" s="233" t="s">
        <v>186</v>
      </c>
      <c r="D1" s="319"/>
      <c r="E1" s="391"/>
      <c r="F1" s="229"/>
      <c r="G1" s="229"/>
      <c r="H1" s="229"/>
      <c r="I1" s="229"/>
      <c r="J1" s="229"/>
      <c r="K1" s="229"/>
      <c r="L1" s="229"/>
      <c r="M1" s="229"/>
    </row>
    <row r="2" spans="2:13" ht="15" customHeight="1" thickBot="1">
      <c r="B2" s="475"/>
      <c r="C2" s="234" t="s">
        <v>643</v>
      </c>
      <c r="D2" s="392"/>
      <c r="E2" s="394"/>
      <c r="F2" s="235"/>
      <c r="G2" s="235"/>
      <c r="H2" s="235"/>
      <c r="I2" s="235"/>
      <c r="J2" s="229"/>
      <c r="K2" s="229"/>
      <c r="L2" s="229"/>
      <c r="M2" s="229"/>
    </row>
    <row r="3" spans="2:13" ht="15" customHeight="1">
      <c r="B3" s="475"/>
      <c r="C3" s="477" t="s">
        <v>880</v>
      </c>
      <c r="D3" s="392"/>
      <c r="E3" s="394"/>
      <c r="F3" s="229"/>
      <c r="G3" s="229"/>
      <c r="H3" s="229"/>
      <c r="I3" s="229"/>
      <c r="J3" s="229"/>
      <c r="K3" s="229"/>
      <c r="L3" s="229"/>
      <c r="M3" s="229"/>
    </row>
    <row r="4" spans="2:13" ht="56.25" customHeight="1" thickBot="1">
      <c r="B4" s="476"/>
      <c r="C4" s="478"/>
      <c r="D4" s="387"/>
      <c r="E4" s="389"/>
      <c r="F4" s="229"/>
      <c r="G4" s="229"/>
      <c r="H4" s="229"/>
      <c r="I4" s="229"/>
      <c r="J4" s="229"/>
      <c r="K4" s="229"/>
      <c r="L4" s="229"/>
      <c r="M4" s="229"/>
    </row>
    <row r="6" spans="2:13" ht="15" customHeight="1">
      <c r="B6" s="479" t="s">
        <v>93</v>
      </c>
      <c r="C6" s="479"/>
      <c r="D6" s="479"/>
      <c r="E6" s="479"/>
      <c r="F6" s="36"/>
    </row>
    <row r="8" spans="2:13" ht="15" customHeight="1">
      <c r="B8" s="480" t="s">
        <v>94</v>
      </c>
      <c r="C8" s="481"/>
      <c r="D8" s="480" t="s">
        <v>95</v>
      </c>
      <c r="E8" s="481"/>
    </row>
    <row r="9" spans="2:13" ht="15" customHeight="1">
      <c r="B9" s="38" t="s">
        <v>96</v>
      </c>
      <c r="C9" s="38" t="s">
        <v>97</v>
      </c>
      <c r="D9" s="38" t="s">
        <v>98</v>
      </c>
      <c r="E9" s="38" t="s">
        <v>99</v>
      </c>
    </row>
    <row r="10" spans="2:13" ht="15" customHeight="1">
      <c r="B10" s="39" t="s">
        <v>100</v>
      </c>
      <c r="C10" s="40" t="s">
        <v>101</v>
      </c>
      <c r="D10" s="41">
        <v>0.2</v>
      </c>
      <c r="E10" s="41">
        <v>0.2</v>
      </c>
    </row>
    <row r="11" spans="2:13" ht="15" customHeight="1">
      <c r="B11" s="39" t="s">
        <v>102</v>
      </c>
      <c r="C11" s="40" t="s">
        <v>103</v>
      </c>
      <c r="D11" s="41">
        <v>1.4999999999999999E-2</v>
      </c>
      <c r="E11" s="41">
        <v>1.4999999999999999E-2</v>
      </c>
    </row>
    <row r="12" spans="2:13" ht="15" customHeight="1">
      <c r="B12" s="39" t="s">
        <v>104</v>
      </c>
      <c r="C12" s="40" t="s">
        <v>105</v>
      </c>
      <c r="D12" s="41">
        <v>0.01</v>
      </c>
      <c r="E12" s="41">
        <v>0.01</v>
      </c>
    </row>
    <row r="13" spans="2:13" ht="15" customHeight="1">
      <c r="B13" s="39" t="s">
        <v>106</v>
      </c>
      <c r="C13" s="40" t="s">
        <v>107</v>
      </c>
      <c r="D13" s="41">
        <v>2E-3</v>
      </c>
      <c r="E13" s="41">
        <v>2E-3</v>
      </c>
    </row>
    <row r="14" spans="2:13" ht="15" customHeight="1">
      <c r="B14" s="39" t="s">
        <v>108</v>
      </c>
      <c r="C14" s="40" t="s">
        <v>109</v>
      </c>
      <c r="D14" s="41">
        <v>6.0000000000000001E-3</v>
      </c>
      <c r="E14" s="41">
        <v>6.0000000000000001E-3</v>
      </c>
    </row>
    <row r="15" spans="2:13" ht="15" customHeight="1">
      <c r="B15" s="39" t="s">
        <v>110</v>
      </c>
      <c r="C15" s="40" t="s">
        <v>111</v>
      </c>
      <c r="D15" s="41">
        <v>2.5000000000000001E-2</v>
      </c>
      <c r="E15" s="41">
        <v>2.5000000000000001E-2</v>
      </c>
    </row>
    <row r="16" spans="2:13" ht="15" customHeight="1">
      <c r="B16" s="39" t="s">
        <v>112</v>
      </c>
      <c r="C16" s="40" t="s">
        <v>113</v>
      </c>
      <c r="D16" s="41">
        <v>0.03</v>
      </c>
      <c r="E16" s="41">
        <v>0.03</v>
      </c>
    </row>
    <row r="17" spans="2:5" ht="15" customHeight="1">
      <c r="B17" s="39" t="s">
        <v>114</v>
      </c>
      <c r="C17" s="40" t="s">
        <v>115</v>
      </c>
      <c r="D17" s="41">
        <v>0.08</v>
      </c>
      <c r="E17" s="41">
        <v>0.08</v>
      </c>
    </row>
    <row r="18" spans="2:5" ht="15" customHeight="1">
      <c r="B18" s="39" t="s">
        <v>116</v>
      </c>
      <c r="C18" s="40" t="s">
        <v>117</v>
      </c>
      <c r="D18" s="41">
        <v>0</v>
      </c>
      <c r="E18" s="41">
        <v>0</v>
      </c>
    </row>
    <row r="19" spans="2:5" ht="15" customHeight="1">
      <c r="B19" s="482" t="s">
        <v>118</v>
      </c>
      <c r="C19" s="483"/>
      <c r="D19" s="42">
        <f>SUM(D10:D18)</f>
        <v>0.36800000000000005</v>
      </c>
      <c r="E19" s="42">
        <f>SUM(E10:E18)</f>
        <v>0.36800000000000005</v>
      </c>
    </row>
    <row r="21" spans="2:5" ht="15" customHeight="1">
      <c r="B21" s="480" t="s">
        <v>119</v>
      </c>
      <c r="C21" s="481"/>
      <c r="D21" s="480" t="s">
        <v>95</v>
      </c>
      <c r="E21" s="481"/>
    </row>
    <row r="22" spans="2:5">
      <c r="B22" s="38" t="s">
        <v>96</v>
      </c>
      <c r="C22" s="38" t="s">
        <v>97</v>
      </c>
      <c r="D22" s="38" t="s">
        <v>98</v>
      </c>
      <c r="E22" s="38" t="s">
        <v>99</v>
      </c>
    </row>
    <row r="23" spans="2:5">
      <c r="B23" s="38"/>
      <c r="C23" s="38"/>
      <c r="D23" s="38"/>
      <c r="E23" s="38"/>
    </row>
    <row r="24" spans="2:5">
      <c r="B24" s="39" t="s">
        <v>120</v>
      </c>
      <c r="C24" s="40" t="s">
        <v>121</v>
      </c>
      <c r="D24" s="41">
        <v>0.18060000000000001</v>
      </c>
      <c r="E24" s="41" t="s">
        <v>122</v>
      </c>
    </row>
    <row r="25" spans="2:5">
      <c r="B25" s="39" t="s">
        <v>123</v>
      </c>
      <c r="C25" s="40" t="s">
        <v>124</v>
      </c>
      <c r="D25" s="41">
        <v>4.3299999999999998E-2</v>
      </c>
      <c r="E25" s="41" t="s">
        <v>122</v>
      </c>
    </row>
    <row r="26" spans="2:5">
      <c r="B26" s="39" t="s">
        <v>125</v>
      </c>
      <c r="C26" s="40" t="s">
        <v>126</v>
      </c>
      <c r="D26" s="41">
        <v>8.8000000000000005E-3</v>
      </c>
      <c r="E26" s="41">
        <v>6.7000000000000002E-3</v>
      </c>
    </row>
    <row r="27" spans="2:5">
      <c r="B27" s="39" t="s">
        <v>127</v>
      </c>
      <c r="C27" s="40" t="s">
        <v>128</v>
      </c>
      <c r="D27" s="41">
        <v>0.1087</v>
      </c>
      <c r="E27" s="41">
        <v>8.3299999999999999E-2</v>
      </c>
    </row>
    <row r="28" spans="2:5">
      <c r="B28" s="39" t="s">
        <v>129</v>
      </c>
      <c r="C28" s="40" t="s">
        <v>130</v>
      </c>
      <c r="D28" s="41">
        <v>6.9999999999999999E-4</v>
      </c>
      <c r="E28" s="41">
        <v>5.9999999999999995E-4</v>
      </c>
    </row>
    <row r="29" spans="2:5">
      <c r="B29" s="39" t="s">
        <v>131</v>
      </c>
      <c r="C29" s="40" t="s">
        <v>132</v>
      </c>
      <c r="D29" s="41">
        <v>7.1999999999999998E-3</v>
      </c>
      <c r="E29" s="41">
        <v>5.5999999999999999E-3</v>
      </c>
    </row>
    <row r="30" spans="2:5">
      <c r="B30" s="39" t="s">
        <v>133</v>
      </c>
      <c r="C30" s="40" t="s">
        <v>134</v>
      </c>
      <c r="D30" s="41">
        <v>2.1899999999999999E-2</v>
      </c>
      <c r="E30" s="41" t="s">
        <v>122</v>
      </c>
    </row>
    <row r="31" spans="2:5">
      <c r="B31" s="39" t="s">
        <v>135</v>
      </c>
      <c r="C31" s="40" t="s">
        <v>136</v>
      </c>
      <c r="D31" s="41">
        <v>1.1000000000000001E-3</v>
      </c>
      <c r="E31" s="41">
        <v>8.0000000000000004E-4</v>
      </c>
    </row>
    <row r="32" spans="2:5">
      <c r="B32" s="39" t="s">
        <v>137</v>
      </c>
      <c r="C32" s="40" t="s">
        <v>138</v>
      </c>
      <c r="D32" s="41">
        <v>7.9600000000000004E-2</v>
      </c>
      <c r="E32" s="41">
        <v>6.0999999999999999E-2</v>
      </c>
    </row>
    <row r="33" spans="2:5">
      <c r="B33" s="39" t="s">
        <v>139</v>
      </c>
      <c r="C33" s="43" t="s">
        <v>140</v>
      </c>
      <c r="D33" s="44">
        <v>2.9999999999999997E-4</v>
      </c>
      <c r="E33" s="44">
        <v>2.9999999999999997E-4</v>
      </c>
    </row>
    <row r="34" spans="2:5">
      <c r="B34" s="482" t="s">
        <v>141</v>
      </c>
      <c r="C34" s="483"/>
      <c r="D34" s="42">
        <f>SUM(D24:D33)</f>
        <v>0.45219999999999999</v>
      </c>
      <c r="E34" s="42">
        <f>SUM(E24:E33)</f>
        <v>0.15829999999999997</v>
      </c>
    </row>
    <row r="36" spans="2:5">
      <c r="B36" s="480" t="s">
        <v>142</v>
      </c>
      <c r="C36" s="481"/>
      <c r="D36" s="480" t="s">
        <v>95</v>
      </c>
      <c r="E36" s="481"/>
    </row>
    <row r="37" spans="2:5">
      <c r="B37" s="38" t="s">
        <v>96</v>
      </c>
      <c r="C37" s="38" t="s">
        <v>97</v>
      </c>
      <c r="D37" s="38" t="s">
        <v>98</v>
      </c>
      <c r="E37" s="38" t="s">
        <v>99</v>
      </c>
    </row>
    <row r="38" spans="2:5">
      <c r="B38" s="39" t="s">
        <v>143</v>
      </c>
      <c r="C38" s="40" t="s">
        <v>144</v>
      </c>
      <c r="D38" s="41">
        <v>4.7300000000000002E-2</v>
      </c>
      <c r="E38" s="41">
        <v>3.6299999999999999E-2</v>
      </c>
    </row>
    <row r="39" spans="2:5">
      <c r="B39" s="39" t="s">
        <v>145</v>
      </c>
      <c r="C39" s="40" t="s">
        <v>146</v>
      </c>
      <c r="D39" s="41">
        <v>1.1000000000000001E-3</v>
      </c>
      <c r="E39" s="41">
        <v>8.9999999999999998E-4</v>
      </c>
    </row>
    <row r="40" spans="2:5">
      <c r="B40" s="39" t="s">
        <v>147</v>
      </c>
      <c r="C40" s="40" t="s">
        <v>148</v>
      </c>
      <c r="D40" s="41">
        <v>5.3100000000000001E-2</v>
      </c>
      <c r="E40" s="41">
        <v>4.07E-2</v>
      </c>
    </row>
    <row r="41" spans="2:5">
      <c r="B41" s="39" t="s">
        <v>149</v>
      </c>
      <c r="C41" s="40" t="s">
        <v>150</v>
      </c>
      <c r="D41" s="41">
        <v>3.7600000000000001E-2</v>
      </c>
      <c r="E41" s="41">
        <v>2.8799999999999999E-2</v>
      </c>
    </row>
    <row r="42" spans="2:5">
      <c r="B42" s="39" t="s">
        <v>151</v>
      </c>
      <c r="C42" s="40" t="s">
        <v>152</v>
      </c>
      <c r="D42" s="41">
        <v>4.0000000000000001E-3</v>
      </c>
      <c r="E42" s="41">
        <v>3.0999999999999999E-3</v>
      </c>
    </row>
    <row r="43" spans="2:5">
      <c r="B43" s="482" t="s">
        <v>153</v>
      </c>
      <c r="C43" s="483"/>
      <c r="D43" s="42">
        <f>SUM(D38:D42)</f>
        <v>0.1431</v>
      </c>
      <c r="E43" s="42">
        <f>SUM(E38:E42)</f>
        <v>0.10979999999999999</v>
      </c>
    </row>
    <row r="45" spans="2:5">
      <c r="B45" s="480" t="s">
        <v>154</v>
      </c>
      <c r="C45" s="481"/>
      <c r="D45" s="480" t="s">
        <v>95</v>
      </c>
      <c r="E45" s="481"/>
    </row>
    <row r="46" spans="2:5">
      <c r="B46" s="38" t="s">
        <v>96</v>
      </c>
      <c r="C46" s="38" t="s">
        <v>97</v>
      </c>
      <c r="D46" s="38" t="s">
        <v>98</v>
      </c>
      <c r="E46" s="38" t="s">
        <v>99</v>
      </c>
    </row>
    <row r="47" spans="2:5">
      <c r="B47" s="39" t="s">
        <v>155</v>
      </c>
      <c r="C47" s="40" t="s">
        <v>156</v>
      </c>
      <c r="D47" s="41">
        <v>0.16639999999999999</v>
      </c>
      <c r="E47" s="41">
        <v>5.8299999999999998E-2</v>
      </c>
    </row>
    <row r="48" spans="2:5">
      <c r="B48" s="39" t="s">
        <v>157</v>
      </c>
      <c r="C48" s="40" t="s">
        <v>158</v>
      </c>
      <c r="D48" s="41">
        <v>4.1999999999999997E-3</v>
      </c>
      <c r="E48" s="41">
        <v>3.2000000000000002E-3</v>
      </c>
    </row>
    <row r="49" spans="2:6">
      <c r="B49" s="482" t="s">
        <v>159</v>
      </c>
      <c r="C49" s="483"/>
      <c r="D49" s="42">
        <f>SUM(D47:D48)</f>
        <v>0.1706</v>
      </c>
      <c r="E49" s="42">
        <f>SUM(E47:E48)</f>
        <v>6.1499999999999999E-2</v>
      </c>
    </row>
    <row r="50" spans="2:6">
      <c r="B50" s="45"/>
      <c r="C50" s="45"/>
      <c r="D50" s="45"/>
    </row>
    <row r="51" spans="2:6" ht="20.25">
      <c r="B51" s="484" t="s">
        <v>160</v>
      </c>
      <c r="C51" s="485"/>
      <c r="D51" s="46">
        <v>1.1338999999999999</v>
      </c>
      <c r="E51" s="46">
        <f>E19+E34+E43+E49</f>
        <v>0.6976</v>
      </c>
    </row>
    <row r="55" spans="2:6">
      <c r="F55" s="37" t="s">
        <v>194</v>
      </c>
    </row>
  </sheetData>
  <mergeCells count="17">
    <mergeCell ref="B19:C19"/>
    <mergeCell ref="B21:C21"/>
    <mergeCell ref="D21:E21"/>
    <mergeCell ref="B49:C49"/>
    <mergeCell ref="B51:C51"/>
    <mergeCell ref="B34:C34"/>
    <mergeCell ref="B36:C36"/>
    <mergeCell ref="D36:E36"/>
    <mergeCell ref="B43:C43"/>
    <mergeCell ref="B45:C45"/>
    <mergeCell ref="D45:E45"/>
    <mergeCell ref="B1:B4"/>
    <mergeCell ref="C3:C4"/>
    <mergeCell ref="D1:E4"/>
    <mergeCell ref="B6:E6"/>
    <mergeCell ref="B8:C8"/>
    <mergeCell ref="D8:E8"/>
  </mergeCells>
  <pageMargins left="0.511811024" right="0.511811024" top="0.78740157499999996" bottom="0.78740157499999996" header="0.31496062000000002" footer="0.31496062000000002"/>
  <pageSetup paperSize="9" scale="87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7</vt:i4>
      </vt:variant>
      <vt:variant>
        <vt:lpstr>Intervalos nomeados</vt:lpstr>
      </vt:variant>
      <vt:variant>
        <vt:i4>8</vt:i4>
      </vt:variant>
    </vt:vector>
  </HeadingPairs>
  <TitlesOfParts>
    <vt:vector size="15" baseType="lpstr">
      <vt:lpstr>ORÇAMENTO CENTRO FORM PROF</vt:lpstr>
      <vt:lpstr>MEMORIA DE CALC CENT FORM PROF</vt:lpstr>
      <vt:lpstr>COMPOSIÇÕES</vt:lpstr>
      <vt:lpstr>CRONOGRAMA FISICO-FINANCEIRO</vt:lpstr>
      <vt:lpstr>COTAÇÕES DE MERCADO</vt:lpstr>
      <vt:lpstr>BDI</vt:lpstr>
      <vt:lpstr>ENCARGOS SOCIAIS</vt:lpstr>
      <vt:lpstr>BDI!Area_de_impressao</vt:lpstr>
      <vt:lpstr>COMPOSIÇÕES!Area_de_impressao</vt:lpstr>
      <vt:lpstr>'COTAÇÕES DE MERCADO'!Area_de_impressao</vt:lpstr>
      <vt:lpstr>'ENCARGOS SOCIAIS'!Area_de_impressao</vt:lpstr>
      <vt:lpstr>'MEMORIA DE CALC CENT FORM PROF'!Area_de_impressao</vt:lpstr>
      <vt:lpstr>'ORÇAMENTO CENTRO FORM PROF'!Area_de_impressao</vt:lpstr>
      <vt:lpstr>'MEMORIA DE CALC CENT FORM PROF'!Titulos_de_impressao</vt:lpstr>
      <vt:lpstr>'ORÇAMENTO CENTRO FORM PROF'!Titulos_de_impressao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POSITIVO</dc:creator>
  <cp:lastModifiedBy>LICITAÇÃO</cp:lastModifiedBy>
  <cp:lastPrinted>2022-09-27T11:27:20Z</cp:lastPrinted>
  <dcterms:created xsi:type="dcterms:W3CDTF">2021-03-25T10:44:23Z</dcterms:created>
  <dcterms:modified xsi:type="dcterms:W3CDTF">2022-09-29T12:37:32Z</dcterms:modified>
</cp:coreProperties>
</file>