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BALHO - LICITAÇÃO\LICITAÇÃO - VIDA\AURUM\ITAMBÉ\TOMADAS DE PREÇOS\TOMADA DE PREÇOS - 006-2021 - ILUMINAÇÃO PÚBLICA\ILUMINAÇÃO PÚBLICA\"/>
    </mc:Choice>
  </mc:AlternateContent>
  <xr:revisionPtr revIDLastSave="0" documentId="13_ncr:1_{1F69307D-2E89-4A55-BEE9-C4071149FBC7}" xr6:coauthVersionLast="47" xr6:coauthVersionMax="47" xr10:uidLastSave="{00000000-0000-0000-0000-000000000000}"/>
  <bookViews>
    <workbookView xWindow="-120" yWindow="-120" windowWidth="20730" windowHeight="11160" firstSheet="2" activeTab="4" xr2:uid="{513FFB45-E091-49D5-B91D-201423251E92}"/>
  </bookViews>
  <sheets>
    <sheet name="PLANILHA ORÇAMENTARIA" sheetId="1" state="hidden" r:id="rId1"/>
    <sheet name="PLANILHA ORÇAMENTARIA 2.0" sheetId="7" r:id="rId2"/>
    <sheet name="COMPOSIÇÃO ANALÍTICA" sheetId="3" r:id="rId3"/>
    <sheet name="COMPOSIÇÃO DO BDI" sheetId="2" r:id="rId4"/>
    <sheet name="ENCARGOS SOCIAIS" sheetId="8" r:id="rId5"/>
  </sheets>
  <externalReferences>
    <externalReference r:id="rId6"/>
    <externalReference r:id="rId7"/>
    <externalReference r:id="rId8"/>
    <externalReference r:id="rId9"/>
  </externalReferences>
  <definedNames>
    <definedName name="\C" localSheetId="2">#REF!</definedName>
    <definedName name="\C" localSheetId="4">#REF!</definedName>
    <definedName name="\C">#REF!</definedName>
    <definedName name="\D" localSheetId="2">#REF!</definedName>
    <definedName name="\D" localSheetId="4">#REF!</definedName>
    <definedName name="\D">#REF!</definedName>
    <definedName name="\G" localSheetId="2">#REF!</definedName>
    <definedName name="\G" localSheetId="4">#REF!</definedName>
    <definedName name="\G">#REF!</definedName>
    <definedName name="\I" localSheetId="2">#REF!</definedName>
    <definedName name="\I">#REF!</definedName>
    <definedName name="\M" localSheetId="2">#REF!</definedName>
    <definedName name="\M">#REF!</definedName>
    <definedName name="\P" localSheetId="2">#REF!</definedName>
    <definedName name="\P">#REF!</definedName>
    <definedName name="\R" localSheetId="2">#REF!</definedName>
    <definedName name="\R">#REF!</definedName>
    <definedName name="\Y" localSheetId="2">#REF!</definedName>
    <definedName name="\Y">#REF!</definedName>
    <definedName name="_" localSheetId="2">#REF!</definedName>
    <definedName name="_">#REF!</definedName>
    <definedName name="__bookmark_1">[1]Sheet1!$B$3</definedName>
    <definedName name="__bookmark_10">[1]Sheet1!$E$226</definedName>
    <definedName name="__bookmark_2">[1]Sheet1!$B$4</definedName>
    <definedName name="__bookmark_3">[1]Sheet1!$B$5</definedName>
    <definedName name="__bookmark_4">[1]Sheet1!$B$6</definedName>
    <definedName name="__bookmark_5">[1]Sheet1!$D$6</definedName>
    <definedName name="__bookmark_7">[1]Sheet1!$I$223</definedName>
    <definedName name="__bookmark_8">[1]Sheet1!$E$224</definedName>
    <definedName name="__bookmark_9">[1]Sheet1!$E$225</definedName>
    <definedName name="_FCCEMED_" localSheetId="2">#REF!</definedName>
    <definedName name="_FCCEMED_" localSheetId="4">#REF!</definedName>
    <definedName name="_FCCEMED_">#REF!</definedName>
    <definedName name="_GOTO_D1_" localSheetId="2">#REF!</definedName>
    <definedName name="_GOTO_D1_" localSheetId="4">#REF!</definedName>
    <definedName name="_GOTO_D1_">#REF!</definedName>
    <definedName name="_GOTO_E1_" localSheetId="2">#REF!</definedName>
    <definedName name="_GOTO_E1_" localSheetId="4">#REF!</definedName>
    <definedName name="_GOTO_E1_">#REF!</definedName>
    <definedName name="_GOTO_N1_" localSheetId="2">#REF!</definedName>
    <definedName name="_GOTO_N1_" localSheetId="4">#REF!</definedName>
    <definedName name="_GOTO_N1_">#REF!</definedName>
    <definedName name="_HOME__" localSheetId="2">#REF!</definedName>
    <definedName name="_HOME__">#REF!</definedName>
    <definedName name="_Key1" localSheetId="2" hidden="1">#REF!</definedName>
    <definedName name="_Key1" hidden="1">#REF!</definedName>
    <definedName name="_Order1" hidden="1">255</definedName>
    <definedName name="_PPOS015Q_AGPQ_" localSheetId="2">#REF!</definedName>
    <definedName name="_PPOS015Q_AGPQ_" localSheetId="4">#REF!</definedName>
    <definedName name="_PPOS015Q_AGPQ_">#REF!</definedName>
    <definedName name="_REA1.N10_" localSheetId="2">#REF!</definedName>
    <definedName name="_REA1.N10_" localSheetId="4">#REF!</definedName>
    <definedName name="_REA1.N10_">#REF!</definedName>
    <definedName name="_Sort" localSheetId="2" hidden="1">#REF!</definedName>
    <definedName name="_Sort" localSheetId="4" hidden="1">#REF!</definedName>
    <definedName name="_Sort" hidden="1">#REF!</definedName>
    <definedName name="_WCS13_" localSheetId="2">#REF!</definedName>
    <definedName name="_WCS13_">#REF!</definedName>
    <definedName name="_WCS43_" localSheetId="2">#REF!</definedName>
    <definedName name="_WCS43_">#REF!</definedName>
    <definedName name="_WDCN1.S1_" localSheetId="2">#REF!</definedName>
    <definedName name="_WDCN1.S1_">#REF!</definedName>
    <definedName name="_WGZY_" localSheetId="2">#REF!</definedName>
    <definedName name="_WGZY_">#REF!</definedName>
    <definedName name="_WICE1_" localSheetId="2">#REF!</definedName>
    <definedName name="_WICE1_">#REF!</definedName>
    <definedName name="_WIRA1.A8_" localSheetId="2">#REF!</definedName>
    <definedName name="_WIRA1.A8_">#REF!</definedName>
    <definedName name="ANA">'[2]Refor Out. 2001 - BDI=20% Ajust'!#REF!</definedName>
    <definedName name="_xlnm.Print_Area" localSheetId="2">'COMPOSIÇÃO ANALÍTICA'!$B$2:$G$68</definedName>
    <definedName name="_xlnm.Print_Area" localSheetId="3">'COMPOSIÇÃO DO BDI'!$B$2:$O$46</definedName>
    <definedName name="_xlnm.Print_Area" localSheetId="4">'ENCARGOS SOCIAIS'!$B$2:$E$47</definedName>
    <definedName name="_xlnm.Print_Area" localSheetId="0">'PLANILHA ORÇAMENTARIA'!$A$1:$I$29</definedName>
    <definedName name="_xlnm.Print_Area" localSheetId="1">'PLANILHA ORÇAMENTARIA 2.0'!$A$1:$I$18</definedName>
    <definedName name="Ass" localSheetId="2">[3]COMPOSIÇÃO!#REF!</definedName>
    <definedName name="Ass" localSheetId="4">[3]COMPOSIÇÃO!#REF!</definedName>
    <definedName name="Ass">[3]COMPOSIÇÃO!#REF!</definedName>
    <definedName name="cbn" localSheetId="2">[4]Reforma!#REF!</definedName>
    <definedName name="cbn" localSheetId="4">[4]Reforma!#REF!</definedName>
    <definedName name="cbn">[4]Reforma!#REF!</definedName>
    <definedName name="DadosGrafico" localSheetId="2">INDIRECT("$A$"&amp;MATCH(LARGE(#REF!,15),#REF!,0)&amp;":$A$"&amp;MATCH(LARGE(#REF!,1),#REF!,0))</definedName>
    <definedName name="DadosGrafico" localSheetId="4">INDIRECT("$A$"&amp;MATCH(LARGE(#REF!,15),#REF!,0)&amp;":$A$"&amp;MATCH(LARGE(#REF!,1),#REF!,0))</definedName>
    <definedName name="DadosGrafico">INDIRECT("$A$"&amp;MATCH(LARGE(#REF!,15),#REF!,0)&amp;":$A$"&amp;MATCH(LARGE(#REF!,1),#REF!,0))</definedName>
    <definedName name="DFGT" localSheetId="2">[4]Reforma!#REF!</definedName>
    <definedName name="DFGT" localSheetId="4">[4]Reforma!#REF!</definedName>
    <definedName name="DFGT">[4]Reforma!#REF!</definedName>
    <definedName name="DFT" localSheetId="2">[4]Reforma!#REF!</definedName>
    <definedName name="DFT" localSheetId="4">[4]Reforma!#REF!</definedName>
    <definedName name="DFT">[4]Reforma!#REF!</definedName>
    <definedName name="e" localSheetId="2">#REF!</definedName>
    <definedName name="e" localSheetId="4">#REF!</definedName>
    <definedName name="e">#REF!</definedName>
    <definedName name="ert" localSheetId="2">[4]Reforma!#REF!</definedName>
    <definedName name="ert" localSheetId="4">[4]Reforma!#REF!</definedName>
    <definedName name="ert">[4]Reforma!#REF!</definedName>
    <definedName name="fgt" localSheetId="2">[4]Reforma!#REF!</definedName>
    <definedName name="fgt" localSheetId="4">[4]Reforma!#REF!</definedName>
    <definedName name="fgt">[4]Reforma!#REF!</definedName>
    <definedName name="FONTES" localSheetId="2">#REF!</definedName>
    <definedName name="FONTES" localSheetId="4">#REF!</definedName>
    <definedName name="FONTES">#REF!</definedName>
    <definedName name="ghj" localSheetId="2">[4]Reforma!#REF!</definedName>
    <definedName name="ghj" localSheetId="4">[4]Reforma!#REF!</definedName>
    <definedName name="ghj">[4]Reforma!#REF!</definedName>
    <definedName name="HJU" localSheetId="2">[4]Reforma!#REF!</definedName>
    <definedName name="HJU" localSheetId="4">[4]Reforma!#REF!</definedName>
    <definedName name="HJU">[4]Reforma!#REF!</definedName>
    <definedName name="JESUS" localSheetId="2">'[2]Refor Out. 2001 - BDI=20% Ajust'!#REF!</definedName>
    <definedName name="JESUS" localSheetId="4">'[2]Refor Out. 2001 - BDI=20% Ajust'!#REF!</definedName>
    <definedName name="JESUS">'[2]Refor Out. 2001 - BDI=20% Ajust'!#REF!</definedName>
    <definedName name="JUG" localSheetId="2">[4]Reforma!#REF!</definedName>
    <definedName name="JUG" localSheetId="4">[4]Reforma!#REF!</definedName>
    <definedName name="JUG">[4]Reforma!#REF!</definedName>
    <definedName name="mes" localSheetId="2">OFFSET(#REF!,COUNTA(#REF!)-12,0)</definedName>
    <definedName name="mes" localSheetId="4">OFFSET(#REF!,COUNTA(#REF!)-12,0)</definedName>
    <definedName name="mes">OFFSET(#REF!,COUNTA(#REF!)-12,0)</definedName>
    <definedName name="MKJI" localSheetId="2">[4]Reforma!#REF!</definedName>
    <definedName name="MKJI" localSheetId="4">[4]Reforma!#REF!</definedName>
    <definedName name="MKJI">[4]Reforma!#REF!</definedName>
    <definedName name="MNK" localSheetId="2">[4]Reforma!#REF!</definedName>
    <definedName name="MNK" localSheetId="4">[4]Reforma!#REF!</definedName>
    <definedName name="MNK">[4]Reforma!#REF!</definedName>
    <definedName name="NOME1" localSheetId="2">#REF!</definedName>
    <definedName name="NOME1" localSheetId="4">#REF!</definedName>
    <definedName name="NOME1">#REF!</definedName>
    <definedName name="TIPO_BDI" localSheetId="2">#REF!</definedName>
    <definedName name="TIPO_BDI" localSheetId="4">#REF!</definedName>
    <definedName name="TIPO_BDI">#REF!</definedName>
    <definedName name="TIPO2_BDI" localSheetId="2">#REF!</definedName>
    <definedName name="TIPO2_BDI" localSheetId="4">#REF!</definedName>
    <definedName name="TIPO2_BDI">#REF!</definedName>
    <definedName name="TRFE" localSheetId="2">[4]Reforma!#REF!</definedName>
    <definedName name="TRFE" localSheetId="4">[4]Reforma!#REF!</definedName>
    <definedName name="TRFE">[4]Reforma!#REF!</definedName>
    <definedName name="tyu" localSheetId="2">[4]Reforma!#REF!</definedName>
    <definedName name="tyu" localSheetId="4">[4]Reforma!#REF!</definedName>
    <definedName name="tyu">[4]Reforma!#REF!</definedName>
    <definedName name="ujk" localSheetId="2">[4]Reforma!#REF!</definedName>
    <definedName name="ujk" localSheetId="4">[4]Reforma!#REF!</definedName>
    <definedName name="ujk">[4]Reforma!#REF!</definedName>
    <definedName name="UYT" localSheetId="2">[4]Reforma!#REF!</definedName>
    <definedName name="UYT" localSheetId="4">[4]Reforma!#REF!</definedName>
    <definedName name="UYT">[4]Reforma!#REF!</definedName>
    <definedName name="valor" localSheetId="2">OFFSET(#REF!,COUNTA(#REF!)-12,0)</definedName>
    <definedName name="valor" localSheetId="4">OFFSET(#REF!,COUNTA(#REF!)-12,0)</definedName>
    <definedName name="valor">OFFSET(#REF!,COUNTA(#REF!)-12,0)</definedName>
    <definedName name="vbg" localSheetId="2">[4]Reforma!#REF!</definedName>
    <definedName name="vbg" localSheetId="4">[4]Reforma!#REF!</definedName>
    <definedName name="vbg">[4]Reforma!#REF!</definedName>
    <definedName name="zxc" localSheetId="2">[4]Reforma!#REF!</definedName>
    <definedName name="zxc" localSheetId="4">[4]Reforma!#REF!</definedName>
    <definedName name="zxc">[4]Reforma!#REF!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B12" i="7"/>
  <c r="G9" i="3"/>
  <c r="G10" i="3"/>
  <c r="G8" i="3"/>
  <c r="G14" i="3" s="1"/>
  <c r="H11" i="7"/>
  <c r="H10" i="7"/>
  <c r="E45" i="8"/>
  <c r="D45" i="8"/>
  <c r="E39" i="8"/>
  <c r="D39" i="8"/>
  <c r="E30" i="8"/>
  <c r="D30" i="8"/>
  <c r="E15" i="8"/>
  <c r="D15" i="8"/>
  <c r="G13" i="3" l="1"/>
  <c r="G15" i="3"/>
  <c r="G12" i="7" s="1"/>
  <c r="H12" i="7" s="1"/>
  <c r="I12" i="7" s="1"/>
  <c r="E47" i="8"/>
  <c r="D47" i="8"/>
  <c r="B17" i="7"/>
  <c r="B16" i="7"/>
  <c r="B15" i="7"/>
  <c r="B14" i="7"/>
  <c r="G21" i="3"/>
  <c r="G25" i="3" s="1"/>
  <c r="B13" i="7"/>
  <c r="G62" i="3"/>
  <c r="G63" i="3"/>
  <c r="I10" i="7"/>
  <c r="I11" i="7"/>
  <c r="G52" i="3"/>
  <c r="G56" i="3" s="1"/>
  <c r="D13" i="7"/>
  <c r="H26" i="1"/>
  <c r="I26" i="1" s="1"/>
  <c r="L28" i="1"/>
  <c r="H25" i="1"/>
  <c r="I25" i="1" s="1"/>
  <c r="H24" i="1"/>
  <c r="I24" i="1" s="1"/>
  <c r="I4" i="1"/>
  <c r="I23" i="1" l="1"/>
  <c r="G61" i="3" l="1"/>
  <c r="G65" i="3" s="1"/>
  <c r="G67" i="3" s="1"/>
  <c r="G51" i="3"/>
  <c r="G50" i="3"/>
  <c r="G41" i="3"/>
  <c r="G40" i="3"/>
  <c r="G31" i="3"/>
  <c r="G30" i="3"/>
  <c r="G20" i="3"/>
  <c r="G19" i="3"/>
  <c r="L42" i="2"/>
  <c r="L44" i="2" s="1"/>
  <c r="L46" i="2" s="1"/>
  <c r="R25" i="2"/>
  <c r="R24" i="2"/>
  <c r="R23" i="2"/>
  <c r="L16" i="2"/>
  <c r="G17" i="1" l="1"/>
  <c r="H17" i="1" s="1"/>
  <c r="I17" i="1" s="1"/>
  <c r="G17" i="7"/>
  <c r="G19" i="1"/>
  <c r="H19" i="1" s="1"/>
  <c r="I19" i="1" s="1"/>
  <c r="I18" i="1" s="1"/>
  <c r="G28" i="1"/>
  <c r="H28" i="1" s="1"/>
  <c r="I28" i="1" s="1"/>
  <c r="I27" i="1" s="1"/>
  <c r="I29" i="1" s="1"/>
  <c r="G55" i="3"/>
  <c r="G57" i="3" s="1"/>
  <c r="G44" i="3"/>
  <c r="G46" i="3" s="1"/>
  <c r="G34" i="3"/>
  <c r="G36" i="3" s="1"/>
  <c r="G24" i="3"/>
  <c r="G26" i="3" s="1"/>
  <c r="G12" i="1"/>
  <c r="H12" i="1" s="1"/>
  <c r="I12" i="1" s="1"/>
  <c r="G11" i="1"/>
  <c r="H11" i="1" s="1"/>
  <c r="I11" i="1" s="1"/>
  <c r="G10" i="1"/>
  <c r="H10" i="1" s="1"/>
  <c r="I10" i="1" s="1"/>
  <c r="R27" i="2"/>
  <c r="R29" i="2" s="1"/>
  <c r="L29" i="2"/>
  <c r="H17" i="7" l="1"/>
  <c r="I17" i="7" s="1"/>
  <c r="G13" i="1"/>
  <c r="H13" i="1" s="1"/>
  <c r="I13" i="1" s="1"/>
  <c r="G13" i="7"/>
  <c r="G16" i="1"/>
  <c r="H16" i="1" s="1"/>
  <c r="I16" i="1" s="1"/>
  <c r="G16" i="7"/>
  <c r="G14" i="1"/>
  <c r="H14" i="1" s="1"/>
  <c r="I14" i="1" s="1"/>
  <c r="G14" i="7"/>
  <c r="G15" i="1"/>
  <c r="H15" i="1" s="1"/>
  <c r="I15" i="1" s="1"/>
  <c r="G15" i="7"/>
  <c r="I31" i="1"/>
  <c r="I35" i="1" s="1"/>
  <c r="I7" i="1"/>
  <c r="I32" i="1"/>
  <c r="H14" i="7" l="1"/>
  <c r="I14" i="7" s="1"/>
  <c r="H16" i="7"/>
  <c r="I16" i="7" s="1"/>
  <c r="H13" i="7"/>
  <c r="I13" i="7" s="1"/>
  <c r="H15" i="7"/>
  <c r="I15" i="7" s="1"/>
  <c r="I9" i="1"/>
  <c r="I18" i="7" l="1"/>
  <c r="I7" i="7" s="1"/>
  <c r="I20" i="1"/>
</calcChain>
</file>

<file path=xl/sharedStrings.xml><?xml version="1.0" encoding="utf-8"?>
<sst xmlns="http://schemas.openxmlformats.org/spreadsheetml/2006/main" count="419" uniqueCount="215">
  <si>
    <t>PREFEITURA MUNICIPAL DE ITAMBÉ</t>
  </si>
  <si>
    <t>SECRETARIA DE INFRAESTRUTURA</t>
  </si>
  <si>
    <t>PLANILHA ORÇAMENTÁRIA</t>
  </si>
  <si>
    <t>DADOS</t>
  </si>
  <si>
    <t>DATA:</t>
  </si>
  <si>
    <t>ENC. SOCIAIS:</t>
  </si>
  <si>
    <t>TABELA DE REFERÊNCIA:</t>
  </si>
  <si>
    <t>BDI:</t>
  </si>
  <si>
    <t>TOTAL (R$):</t>
  </si>
  <si>
    <t>FONTE</t>
  </si>
  <si>
    <t>CÓDIGO</t>
  </si>
  <si>
    <t>ITEM</t>
  </si>
  <si>
    <t>DESCRIÇÃO DO ITEM</t>
  </si>
  <si>
    <t>UNID</t>
  </si>
  <si>
    <t>QUANT</t>
  </si>
  <si>
    <t>PREÇO UNITÁRIO S/ BDI</t>
  </si>
  <si>
    <t>PREÇO UNITÁRIO C/ BDI</t>
  </si>
  <si>
    <t>PREÇO TOTAL</t>
  </si>
  <si>
    <t>QUADRO DE COMPOSIÇÃO DA TAXA DE BDI
SEGUINDO ORIENTAÇÕES DO ACÓRDÃO Nº 2622/2013 – TCU</t>
  </si>
  <si>
    <t>TIPO DA OBRA:  CONSTRUÇÃO E MANUTENÇÃO DE ESTAÇÕES E REDES DE DISTRIBUIÇÃO DE ENERGIA ELÉTRICA</t>
  </si>
  <si>
    <t>OBJETO:  MANUTENÇÃO E INSTALAÇÃO DE ILUMINAÇÃO PÚBLICA</t>
  </si>
  <si>
    <t>1. CUSTO DIRETO DA OBRA(CD):</t>
  </si>
  <si>
    <t>2. COMPOSIÇÃO DO CUSTO INDIRETO(CI) QUE INCIDE SOBRE OS CUSTOS DIRETOS(CD)</t>
  </si>
  <si>
    <t>DISCRIMINAÇÃO DOS CUSTOS INDIRETOS(CI)</t>
  </si>
  <si>
    <t>PORCENTAGEM(%) ADOTADA</t>
  </si>
  <si>
    <t>Custo de Administração Central - AC</t>
  </si>
  <si>
    <t>Custo de Seguro e Garantia - SG</t>
  </si>
  <si>
    <t>Custo de Margem de Incerteza do Empreendimento (RISCOS) - R</t>
  </si>
  <si>
    <t>Custo Financeiro - CF</t>
  </si>
  <si>
    <t>3. COMPOSIÇÃO DO CUSTO INDIRETO(CI) QUE INCIDE SOBRE O PREÇO TOTAL DA OBRA(PT)</t>
  </si>
  <si>
    <t>Custos Tributários - Total - T</t>
  </si>
  <si>
    <t xml:space="preserve">           PIS</t>
  </si>
  <si>
    <t xml:space="preserve">           CONFINS</t>
  </si>
  <si>
    <t xml:space="preserve">           ISS</t>
  </si>
  <si>
    <t>Margem de Contribuição Bruta(Benefício ou Lucro) - L</t>
  </si>
  <si>
    <t>Fórmula do BDI</t>
  </si>
  <si>
    <t>Onde:</t>
  </si>
  <si>
    <t>AC: Administração Central</t>
  </si>
  <si>
    <r>
      <rPr>
        <b/>
        <i/>
        <sz val="16"/>
        <rFont val="Arial"/>
        <family val="2"/>
      </rPr>
      <t xml:space="preserve">BDI </t>
    </r>
    <r>
      <rPr>
        <b/>
        <i/>
        <sz val="16"/>
        <rFont val="Calibri"/>
        <family val="2"/>
      </rPr>
      <t xml:space="preserve">= </t>
    </r>
    <r>
      <rPr>
        <b/>
        <i/>
        <u/>
        <sz val="16"/>
        <rFont val="Arial"/>
        <family val="2"/>
      </rPr>
      <t xml:space="preserve">(1 + AC + R + SG)( 1 + CF)(1 + L) </t>
    </r>
    <r>
      <rPr>
        <b/>
        <i/>
        <sz val="16"/>
        <rFont val="Arial"/>
        <family val="2"/>
      </rPr>
      <t xml:space="preserve">   -  1</t>
    </r>
  </si>
  <si>
    <t>R: Corresponde aos Riscos</t>
  </si>
  <si>
    <t>S: taxa representativa de Seguros
G: é a taxa que representa o ônus das garantias exigidas em edital;</t>
  </si>
  <si>
    <t>(1 - I)</t>
  </si>
  <si>
    <t>CF: é a taxa representativa dos custos financeiros;</t>
  </si>
  <si>
    <t>L: corresponde ao lucro/remuneração bruta do construtor</t>
  </si>
  <si>
    <t>I: é a taxa representativa dos tributos incidentes sobre o preço de venda (PIS, COFINS, CPRB e ISS).</t>
  </si>
  <si>
    <t>4. TAXA DE BDI:</t>
  </si>
  <si>
    <t xml:space="preserve">5. PREÇO TOTAL DA OBRA COM BDI(PT = CDx(1+BDI/100))  </t>
  </si>
  <si>
    <t xml:space="preserve">MODALIDADE DA LICITAÇÃO: </t>
  </si>
  <si>
    <t xml:space="preserve">ORÇAMENTISTA: </t>
  </si>
  <si>
    <t xml:space="preserve">DATA:  </t>
  </si>
  <si>
    <t>CUSTOS TRIBUTÁRIOS COM MATERIAL</t>
  </si>
  <si>
    <t>TIPO DE IMPOSTO</t>
  </si>
  <si>
    <t>LUCRO PRESUMIDO(%)</t>
  </si>
  <si>
    <t>PIS - Programa de Integração Social</t>
  </si>
  <si>
    <t>COFINS - Finaciamento da Seguridade Social</t>
  </si>
  <si>
    <t>ISS - Imposto sobre Serviço</t>
  </si>
  <si>
    <t xml:space="preserve">SUB-TOTAL </t>
  </si>
  <si>
    <t>CPRB</t>
  </si>
  <si>
    <t>TOTAL</t>
  </si>
  <si>
    <t>TOTAL GERAL</t>
  </si>
  <si>
    <t>OBJETO: MANUTENÇÃO DA REDE ELETRICA DO PÁTIO DE ILUMINAÇÃO PÚBLICA</t>
  </si>
  <si>
    <t>LOCALIZAÇÃO: PERÍMETRO URBANO E ZONA RURAL DE TODO MUNICÍPIO</t>
  </si>
  <si>
    <t>QUADRO DE COMPOSIÇÃO ANALÍTICA DE CUSTOS UNITÁRIOS</t>
  </si>
  <si>
    <t>INFRA ELÉTR. 001</t>
  </si>
  <si>
    <t>UND</t>
  </si>
  <si>
    <t>COEF.</t>
  </si>
  <si>
    <t>P.UNIT</t>
  </si>
  <si>
    <t>P.TOTAL</t>
  </si>
  <si>
    <t>ELETRICISTA COM ENCARGOS COMPLEMENTARES</t>
  </si>
  <si>
    <t>H</t>
  </si>
  <si>
    <t>AUXILIAR DE ELETRICISTA COM ENCARGOS COMPLEMENTARES</t>
  </si>
  <si>
    <t>Serviço</t>
  </si>
  <si>
    <t>Material</t>
  </si>
  <si>
    <t>Mão de obra</t>
  </si>
  <si>
    <t>Veículos e Equipamentos</t>
  </si>
  <si>
    <t>TOTAL (R$)</t>
  </si>
  <si>
    <t>OBSERVAÇÃO:</t>
  </si>
  <si>
    <t>INFRA ELÉTR. 002</t>
  </si>
  <si>
    <t>INFRA ELÉTR. 003</t>
  </si>
  <si>
    <t>INFRA ELÉTR. 004</t>
  </si>
  <si>
    <t xml:space="preserve">SUBSTITUIÇÃO DE BRACO EM TUBO DE AÇO GALVANIZADO </t>
  </si>
  <si>
    <t>INFRA ELÉTR. 005</t>
  </si>
  <si>
    <t>IMPLANTAÇÃO/MANUTENÇÃO EM ENTRADA DE CORRENTE</t>
  </si>
  <si>
    <t>INFRA ELÉTR. 006</t>
  </si>
  <si>
    <t>IMPLANTAÇÃO/MANUTENÇÃO CHAVE DE COMANDO</t>
  </si>
  <si>
    <t>INFRA ELÉTR. 007</t>
  </si>
  <si>
    <t>MANUTENÇÃO SUBESTAÇÃO AT - TRANSFORMADORES DE FORÇA</t>
  </si>
  <si>
    <t>INFRA ELÉTR. 008</t>
  </si>
  <si>
    <t>INSTALAÇÃO/SUBSTITUIÇÃO DE POSTE DE CONCRETO DUPLO T</t>
  </si>
  <si>
    <t>INFRA ADM. 001</t>
  </si>
  <si>
    <t>ALUGUEL DE VEÍCULO TIPO CAMINHOTE EQUIPADA COM ESCADA EXTENSIVEL</t>
  </si>
  <si>
    <t>MÊS</t>
  </si>
  <si>
    <t>1.0</t>
  </si>
  <si>
    <t>2.0</t>
  </si>
  <si>
    <t>MANUTENÇÃO E INSTALAÇÃO DE ILUMINAÇÃO PÚBLICA</t>
  </si>
  <si>
    <t>COMPO P.M.I.</t>
  </si>
  <si>
    <t>1.1</t>
  </si>
  <si>
    <t>1.2</t>
  </si>
  <si>
    <t>1.3</t>
  </si>
  <si>
    <t>1.4</t>
  </si>
  <si>
    <t>1.5</t>
  </si>
  <si>
    <t>1.6</t>
  </si>
  <si>
    <t>1.7</t>
  </si>
  <si>
    <t>ADMINISTRAÇÃO DA OBRA/SERVIÇOS</t>
  </si>
  <si>
    <t>2.1</t>
  </si>
  <si>
    <t>PREFEITURA MUNICIPAL DE ITAMBÉ
SECRETARIA DE INFRAESTRUTURA</t>
  </si>
  <si>
    <t xml:space="preserve"> TABELA DOS ENCARGOS SOCIAIS - NÃO DESONERADO</t>
  </si>
  <si>
    <t>GRUPO A - ENCARGOS PREVIDENCIÁRIOS</t>
  </si>
  <si>
    <t>ALÍQUOTA  %</t>
  </si>
  <si>
    <t>Código</t>
  </si>
  <si>
    <t>Descrição</t>
  </si>
  <si>
    <t>Horista</t>
  </si>
  <si>
    <t>Mensalista</t>
  </si>
  <si>
    <t>A1</t>
  </si>
  <si>
    <t>PREVIDENCIA SOCIAL (INSS)</t>
  </si>
  <si>
    <t>A2</t>
  </si>
  <si>
    <t xml:space="preserve">SESI 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</si>
  <si>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</si>
  <si>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</si>
  <si>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</si>
  <si>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</si>
  <si>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</si>
  <si>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</si>
  <si>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</si>
  <si>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</si>
  <si>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</si>
  <si>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</si>
  <si>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</si>
  <si>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</si>
  <si>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</si>
  <si>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</si>
  <si>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TOTAL DO GRUPO A</t>
  </si>
  <si>
    <t>GRUPO B - ENCARGOS TRABALHISTAS</t>
  </si>
  <si>
    <t>B1</t>
  </si>
  <si>
    <t>REPOUSO SEMANAL REMUNERADO</t>
  </si>
  <si>
    <t>Não incide</t>
  </si>
  <si>
    <t>B2</t>
  </si>
  <si>
    <t>FERIADO</t>
  </si>
  <si>
    <t>B3</t>
  </si>
  <si>
    <t>AUXÍLIO ENFERMIDADE</t>
  </si>
  <si>
    <t>B4</t>
  </si>
  <si>
    <t>13°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</si>
  <si>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</si>
  <si>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</si>
  <si>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</si>
  <si>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</si>
  <si>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</si>
  <si>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</si>
  <si>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</si>
  <si>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</si>
  <si>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</si>
  <si>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</si>
  <si>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</si>
  <si>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</si>
  <si>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TOTAL DO GRUPO B</t>
  </si>
  <si>
    <t>GRUPO C - OUTROS ENCARGOS TRABALHISTAS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</si>
  <si>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</si>
  <si>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</si>
  <si>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</si>
  <si>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</si>
  <si>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</si>
  <si>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</si>
  <si>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</si>
  <si>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RECISÃO SEM JUSTA CAUSA</t>
  </si>
  <si>
    <t>C5</t>
  </si>
  <si>
    <t>INDENIZAÇÃO ADICIONAL</t>
  </si>
  <si>
    <t>TOTAL DO GRUPO C</t>
  </si>
  <si>
    <t>GRUPO D - INCIDÊNCIA DO GRUPO A NO GRUPO B</t>
  </si>
  <si>
    <t>D1</t>
  </si>
  <si>
    <t xml:space="preserve">Reinsidência de A sobre B </t>
  </si>
  <si>
    <t>D2</t>
  </si>
  <si>
    <t>Reincidências de A-A9 sobre C3</t>
  </si>
  <si>
    <t>TOTAL DO GRUPO D</t>
  </si>
  <si>
    <t>TOTAL GERAL ……………………………</t>
  </si>
  <si>
    <t>SUBSTITUIÇÃO DE LÂMPADA PARA ILUMINAÇÃO PÚBLICA (NÃO INCLUI FORNECIMENTO). AF_08/2020</t>
  </si>
  <si>
    <t>UN</t>
  </si>
  <si>
    <t>SUBSTITUIÇÃO DE REATOR PARA ILUMINAÇÃO PÚBLICA (NÃO INCLUI FORNECIMENTO). AF_08/2020</t>
  </si>
  <si>
    <t>SUBSTITUIÇÃO DE RELÉ FOTOELÉTRICO PARA COMANDO DE ILUMINAÇÃO EXTERNA (NÃO INCLUI FORNECIMENTO)</t>
  </si>
  <si>
    <t>BASEADO NO ORSE 11776</t>
  </si>
  <si>
    <t>TOTAL (R$) =</t>
  </si>
  <si>
    <t>1.8</t>
  </si>
  <si>
    <t>EQUIPE TECNICA</t>
  </si>
  <si>
    <t>101399</t>
  </si>
  <si>
    <t>MES</t>
  </si>
  <si>
    <t>SINAPI</t>
  </si>
  <si>
    <t>101375</t>
  </si>
  <si>
    <t>AJUDANTE DE ELETRICISTA COM ENCARGOS COMPLEMENTARES</t>
  </si>
  <si>
    <t>EQUIPAMENTOS</t>
  </si>
  <si>
    <t>101401</t>
  </si>
  <si>
    <t>ELETROTÉCNICO COM ENCARGOS COMPLEMENTARES</t>
  </si>
  <si>
    <t>3.945,10</t>
  </si>
  <si>
    <t>SINAPI - MARÇO/2021 NÃO DESONERADO</t>
  </si>
  <si>
    <t>ALUGUEL DE VEÍCULO 3/4, COM PLATAFORMA ELEVATORIA ARTICULADA COM CESTA AÉREA TIPO SKY, COM EXTENSÃO MINOMA DE 10M DE ALTURA</t>
  </si>
  <si>
    <t>MANUTENÇÃO E INSTALAÇÃO DE ILUMINAÇÃO PULBLICA</t>
  </si>
  <si>
    <t>101651</t>
  </si>
  <si>
    <t>101630</t>
  </si>
  <si>
    <t xml:space="preserve">USADO COMO REFERENCIA O CODIGO 101636 - SINAPI </t>
  </si>
  <si>
    <t>PROPRIO</t>
  </si>
  <si>
    <t>IMPLANTAÇÃO/MANUTENÇÃO CHAVE DE COMANDO ABASTECIMENTO DE AGUA</t>
  </si>
  <si>
    <t xml:space="preserve">EM PESQUISA </t>
  </si>
  <si>
    <t>5928</t>
  </si>
  <si>
    <t>GUINDAUTO HIDRÁULICO, CAPACIDADE MÁXIMA DE CARGA 6200 KG, MOMENTO MÁXIMO DE CARGA 11,7 TM, ALCANCE MÁXIMO HORIZONTAL 9,70 M, INCLUSIVE CAMINHÃO TOCO PBT 16.000 KG, POTÊNCIA DE 189 CV - CHP DIURNO. AF_06/2014</t>
  </si>
  <si>
    <t>CHP</t>
  </si>
  <si>
    <t>TOTAL =</t>
  </si>
  <si>
    <t>EM PESQUISA</t>
  </si>
  <si>
    <t xml:space="preserve">USADO COMO REFERENCIA O CODIGO 101633 - SINAPI </t>
  </si>
  <si>
    <t>0,2388000</t>
  </si>
  <si>
    <t>88247</t>
  </si>
  <si>
    <t>0,0335000</t>
  </si>
  <si>
    <t>88264</t>
  </si>
  <si>
    <t>SINAPI - JULHO/2021 NÃO DESONERADO</t>
  </si>
  <si>
    <t>204,79</t>
  </si>
  <si>
    <t>16,73</t>
  </si>
  <si>
    <t>21,84</t>
  </si>
  <si>
    <t>SUBSTITUIÇÃO DE RELÉ FOTOELÉTRICO PARA COMANDO DE ILUMINAÇÃO EXTERNA 1000 W - INSTALAÇÃO. AF_08/2020 (NÃO INCLUI FORNECINENTO)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</si>
</sst>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00000"/>
    <numFmt numFmtId="165" formatCode="&quot;R$ &quot;#,##0.00_);[Red]\(&quot;R$ &quot;#,##0.00\)"/>
    <numFmt numFmtId="166" formatCode="_(* #,##0.00_);_(* \(#,##0.00\);_(* &quot;-&quot;??_);_(@_)"/>
    <numFmt numFmtId="167" formatCode="&quot;R$ &quot;#,##0.00"/>
    <numFmt numFmtId="168" formatCode="_(* #,##0.0000_);_(* \(#,##0.0000\);_(* &quot;-&quot;??_);_(@_)"/>
    <numFmt numFmtId="169" formatCode="0.00000"/>
    <numFmt numFmtId="171" formatCode="&quot;R$&quot;\ 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u/>
      <sz val="16"/>
      <name val="Arial"/>
      <family val="2"/>
    </font>
    <font>
      <b/>
      <i/>
      <sz val="16"/>
      <name val="Arial"/>
      <family val="2"/>
    </font>
    <font>
      <b/>
      <i/>
      <sz val="16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4"/>
      <color theme="1"/>
      <name val="Courier New"/>
      <family val="3"/>
    </font>
    <font>
      <b/>
      <sz val="10"/>
      <color theme="1"/>
      <name val="Courier New"/>
      <family val="3"/>
    </font>
    <font>
      <b/>
      <sz val="10"/>
      <name val="Courier New"/>
      <family val="3"/>
    </font>
    <font>
      <sz val="10"/>
      <color theme="1"/>
      <name val="Courier New"/>
      <family val="3"/>
    </font>
    <font>
      <sz val="10"/>
      <name val="Courier New"/>
      <family val="3"/>
    </font>
    <font>
      <b/>
      <sz val="10"/>
      <name val="Spranq eco sans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D8D8D8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2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231">
    <xf numFmtId="0" fontId="0" fillId="0" borderId="0" xfId="0"/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43" fontId="6" fillId="2" borderId="1" xfId="1" applyFont="1" applyFill="1" applyBorder="1" applyAlignment="1" applyProtection="1">
      <alignment horizontal="center" vertical="center" wrapText="1"/>
      <protection locked="0"/>
    </xf>
    <xf numFmtId="14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>
      <alignment horizontal="center"/>
    </xf>
    <xf numFmtId="164" fontId="6" fillId="0" borderId="9" xfId="0" applyNumberFormat="1" applyFont="1" applyBorder="1" applyAlignment="1">
      <alignment horizontal="center" vertical="center" shrinkToFit="1"/>
    </xf>
    <xf numFmtId="10" fontId="6" fillId="0" borderId="3" xfId="0" applyNumberFormat="1" applyFont="1" applyBorder="1" applyAlignment="1">
      <alignment horizontal="center" vertical="center"/>
    </xf>
    <xf numFmtId="43" fontId="8" fillId="0" borderId="1" xfId="1" applyFont="1" applyFill="1" applyBorder="1" applyAlignment="1" applyProtection="1">
      <alignment horizontal="center" vertical="center" wrapText="1"/>
      <protection locked="0"/>
    </xf>
    <xf numFmtId="10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43" fontId="8" fillId="0" borderId="9" xfId="1" applyFont="1" applyFill="1" applyBorder="1" applyAlignment="1" applyProtection="1">
      <alignment horizontal="center" vertical="center" wrapText="1"/>
      <protection locked="0"/>
    </xf>
    <xf numFmtId="0" fontId="4" fillId="0" borderId="0" xfId="4"/>
    <xf numFmtId="0" fontId="4" fillId="0" borderId="0" xfId="5"/>
    <xf numFmtId="0" fontId="7" fillId="0" borderId="4" xfId="4" applyFont="1" applyBorder="1" applyAlignment="1">
      <alignment vertical="center"/>
    </xf>
    <xf numFmtId="0" fontId="4" fillId="0" borderId="0" xfId="4" applyAlignment="1">
      <alignment vertical="center"/>
    </xf>
    <xf numFmtId="0" fontId="4" fillId="0" borderId="5" xfId="4" applyBorder="1" applyAlignment="1">
      <alignment vertical="center"/>
    </xf>
    <xf numFmtId="10" fontId="4" fillId="0" borderId="0" xfId="6" applyNumberFormat="1"/>
    <xf numFmtId="166" fontId="16" fillId="0" borderId="0" xfId="7" applyFont="1" applyFill="1" applyBorder="1"/>
    <xf numFmtId="166" fontId="16" fillId="0" borderId="0" xfId="7" applyFont="1" applyFill="1" applyBorder="1" applyAlignment="1">
      <alignment horizontal="center"/>
    </xf>
    <xf numFmtId="0" fontId="4" fillId="0" borderId="0" xfId="6"/>
    <xf numFmtId="166" fontId="4" fillId="0" borderId="0" xfId="5" applyNumberFormat="1"/>
    <xf numFmtId="166" fontId="17" fillId="0" borderId="0" xfId="5" applyNumberFormat="1" applyFont="1"/>
    <xf numFmtId="43" fontId="4" fillId="0" borderId="0" xfId="5" applyNumberFormat="1"/>
    <xf numFmtId="0" fontId="4" fillId="0" borderId="4" xfId="4" applyBorder="1"/>
    <xf numFmtId="0" fontId="4" fillId="0" borderId="5" xfId="4" applyBorder="1"/>
    <xf numFmtId="168" fontId="16" fillId="0" borderId="0" xfId="7" applyNumberFormat="1" applyFont="1" applyFill="1" applyBorder="1"/>
    <xf numFmtId="0" fontId="9" fillId="0" borderId="0" xfId="4" applyFont="1"/>
    <xf numFmtId="0" fontId="9" fillId="0" borderId="0" xfId="5" applyFont="1"/>
    <xf numFmtId="10" fontId="4" fillId="0" borderId="0" xfId="5" applyNumberFormat="1"/>
    <xf numFmtId="0" fontId="19" fillId="5" borderId="11" xfId="8" applyFont="1" applyFill="1" applyBorder="1" applyAlignment="1">
      <alignment horizontal="center" vertical="center" wrapText="1"/>
    </xf>
    <xf numFmtId="0" fontId="20" fillId="5" borderId="12" xfId="8" applyFont="1" applyFill="1" applyBorder="1" applyAlignment="1" applyProtection="1">
      <alignment horizontal="left" vertical="center" wrapText="1"/>
      <protection locked="0"/>
    </xf>
    <xf numFmtId="0" fontId="20" fillId="5" borderId="12" xfId="8" applyFont="1" applyFill="1" applyBorder="1" applyAlignment="1" applyProtection="1">
      <alignment horizontal="center" vertical="center" wrapText="1"/>
      <protection locked="0"/>
    </xf>
    <xf numFmtId="169" fontId="20" fillId="8" borderId="12" xfId="10" applyNumberFormat="1" applyFont="1" applyFill="1" applyBorder="1" applyAlignment="1">
      <alignment horizontal="center" vertical="center"/>
    </xf>
    <xf numFmtId="2" fontId="20" fillId="8" borderId="12" xfId="8" applyNumberFormat="1" applyFont="1" applyFill="1" applyBorder="1" applyAlignment="1">
      <alignment horizontal="center" vertical="center"/>
    </xf>
    <xf numFmtId="4" fontId="20" fillId="8" borderId="13" xfId="8" applyNumberFormat="1" applyFont="1" applyFill="1" applyBorder="1" applyAlignment="1">
      <alignment horizontal="center" vertical="center"/>
    </xf>
    <xf numFmtId="0" fontId="21" fillId="2" borderId="20" xfId="8" applyFont="1" applyFill="1" applyBorder="1" applyAlignment="1">
      <alignment horizontal="center" vertical="center"/>
    </xf>
    <xf numFmtId="0" fontId="22" fillId="2" borderId="21" xfId="8" applyFont="1" applyFill="1" applyBorder="1" applyAlignment="1" applyProtection="1">
      <alignment vertical="center" wrapText="1"/>
      <protection locked="0"/>
    </xf>
    <xf numFmtId="0" fontId="22" fillId="2" borderId="21" xfId="8" applyFont="1" applyFill="1" applyBorder="1" applyAlignment="1">
      <alignment horizontal="center" vertical="center"/>
    </xf>
    <xf numFmtId="169" fontId="22" fillId="2" borderId="21" xfId="10" applyNumberFormat="1" applyFont="1" applyFill="1" applyBorder="1" applyAlignment="1">
      <alignment horizontal="center" vertical="center"/>
    </xf>
    <xf numFmtId="4" fontId="22" fillId="0" borderId="21" xfId="8" applyNumberFormat="1" applyFont="1" applyBorder="1" applyAlignment="1" applyProtection="1">
      <alignment horizontal="center" vertical="center"/>
      <protection locked="0"/>
    </xf>
    <xf numFmtId="4" fontId="22" fillId="0" borderId="22" xfId="8" applyNumberFormat="1" applyFont="1" applyBorder="1" applyAlignment="1" applyProtection="1">
      <alignment vertical="center"/>
      <protection locked="0"/>
    </xf>
    <xf numFmtId="0" fontId="21" fillId="0" borderId="4" xfId="8" applyFont="1" applyBorder="1" applyAlignment="1">
      <alignment horizontal="center" vertical="center"/>
    </xf>
    <xf numFmtId="0" fontId="22" fillId="0" borderId="0" xfId="8" applyFont="1" applyAlignment="1">
      <alignment horizontal="justify" vertical="center" wrapText="1"/>
    </xf>
    <xf numFmtId="2" fontId="22" fillId="0" borderId="0" xfId="8" applyNumberFormat="1" applyFont="1" applyAlignment="1" applyProtection="1">
      <alignment horizontal="center" vertical="center"/>
      <protection locked="0"/>
    </xf>
    <xf numFmtId="4" fontId="22" fillId="0" borderId="5" xfId="8" applyNumberFormat="1" applyFont="1" applyBorder="1" applyAlignment="1" applyProtection="1">
      <alignment vertical="center"/>
      <protection locked="0"/>
    </xf>
    <xf numFmtId="0" fontId="22" fillId="0" borderId="0" xfId="8" applyFont="1" applyAlignment="1" applyProtection="1">
      <alignment vertical="center" wrapText="1"/>
      <protection locked="0"/>
    </xf>
    <xf numFmtId="0" fontId="22" fillId="0" borderId="0" xfId="8" applyFont="1" applyAlignment="1" applyProtection="1">
      <alignment horizontal="left" vertical="center"/>
      <protection locked="0"/>
    </xf>
    <xf numFmtId="169" fontId="22" fillId="0" borderId="0" xfId="10" applyNumberFormat="1" applyFont="1" applyFill="1" applyBorder="1" applyAlignment="1" applyProtection="1">
      <alignment vertical="center"/>
    </xf>
    <xf numFmtId="0" fontId="20" fillId="0" borderId="0" xfId="8" applyFont="1" applyAlignment="1" applyProtection="1">
      <alignment horizontal="left" vertical="center"/>
      <protection locked="0"/>
    </xf>
    <xf numFmtId="4" fontId="20" fillId="0" borderId="5" xfId="8" applyNumberFormat="1" applyFont="1" applyBorder="1" applyAlignment="1" applyProtection="1">
      <alignment vertical="center"/>
      <protection locked="0"/>
    </xf>
    <xf numFmtId="0" fontId="21" fillId="0" borderId="7" xfId="8" applyFont="1" applyBorder="1" applyAlignment="1">
      <alignment horizontal="center" vertical="center"/>
    </xf>
    <xf numFmtId="0" fontId="22" fillId="0" borderId="6" xfId="8" applyFont="1" applyBorder="1" applyAlignment="1" applyProtection="1">
      <alignment vertical="center" wrapText="1"/>
      <protection locked="0"/>
    </xf>
    <xf numFmtId="0" fontId="20" fillId="0" borderId="6" xfId="8" applyFont="1" applyBorder="1" applyAlignment="1" applyProtection="1">
      <alignment horizontal="left" vertical="center"/>
      <protection locked="0"/>
    </xf>
    <xf numFmtId="169" fontId="22" fillId="0" borderId="6" xfId="10" applyNumberFormat="1" applyFont="1" applyFill="1" applyBorder="1" applyAlignment="1" applyProtection="1">
      <alignment vertical="center"/>
    </xf>
    <xf numFmtId="2" fontId="22" fillId="0" borderId="6" xfId="8" applyNumberFormat="1" applyFont="1" applyBorder="1" applyAlignment="1" applyProtection="1">
      <alignment horizontal="center" vertical="center"/>
      <protection locked="0"/>
    </xf>
    <xf numFmtId="4" fontId="20" fillId="0" borderId="8" xfId="8" applyNumberFormat="1" applyFont="1" applyBorder="1" applyAlignment="1" applyProtection="1">
      <alignment vertical="center"/>
      <protection locked="0"/>
    </xf>
    <xf numFmtId="0" fontId="9" fillId="5" borderId="36" xfId="2" applyFont="1" applyFill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 wrapText="1"/>
    </xf>
    <xf numFmtId="43" fontId="9" fillId="5" borderId="2" xfId="1" applyFont="1" applyFill="1" applyBorder="1" applyAlignment="1">
      <alignment horizontal="center" vertical="center" wrapText="1"/>
    </xf>
    <xf numFmtId="43" fontId="9" fillId="5" borderId="36" xfId="1" applyFont="1" applyFill="1" applyBorder="1" applyAlignment="1">
      <alignment horizontal="center" vertical="center" wrapText="1"/>
    </xf>
    <xf numFmtId="0" fontId="23" fillId="0" borderId="0" xfId="9" applyFont="1" applyAlignment="1">
      <alignment vertical="center"/>
    </xf>
    <xf numFmtId="0" fontId="24" fillId="0" borderId="0" xfId="9" applyFont="1"/>
    <xf numFmtId="0" fontId="9" fillId="0" borderId="21" xfId="9" applyFont="1" applyBorder="1" applyAlignment="1">
      <alignment horizontal="center"/>
    </xf>
    <xf numFmtId="0" fontId="4" fillId="0" borderId="21" xfId="9" applyFont="1" applyBorder="1" applyAlignment="1">
      <alignment horizontal="center"/>
    </xf>
    <xf numFmtId="0" fontId="4" fillId="0" borderId="21" xfId="9" applyFont="1" applyBorder="1"/>
    <xf numFmtId="10" fontId="4" fillId="0" borderId="21" xfId="9" applyNumberFormat="1" applyFont="1" applyBorder="1" applyAlignment="1">
      <alignment horizontal="right"/>
    </xf>
    <xf numFmtId="10" fontId="9" fillId="0" borderId="21" xfId="9" applyNumberFormat="1" applyFont="1" applyBorder="1" applyAlignment="1">
      <alignment horizontal="right"/>
    </xf>
    <xf numFmtId="0" fontId="4" fillId="0" borderId="21" xfId="9" applyFont="1" applyBorder="1" applyAlignment="1">
      <alignment wrapText="1"/>
    </xf>
    <xf numFmtId="10" fontId="4" fillId="0" borderId="21" xfId="9" applyNumberFormat="1" applyFont="1" applyBorder="1"/>
    <xf numFmtId="0" fontId="9" fillId="0" borderId="0" xfId="9" applyFont="1"/>
    <xf numFmtId="10" fontId="12" fillId="0" borderId="21" xfId="9" applyNumberFormat="1" applyFont="1" applyBorder="1" applyAlignment="1">
      <alignment horizontal="right"/>
    </xf>
    <xf numFmtId="0" fontId="25" fillId="4" borderId="21" xfId="0" applyFont="1" applyFill="1" applyBorder="1"/>
    <xf numFmtId="0" fontId="25" fillId="0" borderId="21" xfId="0" applyFont="1" applyBorder="1"/>
    <xf numFmtId="0" fontId="25" fillId="0" borderId="21" xfId="0" applyFont="1" applyBorder="1" applyAlignment="1">
      <alignment horizontal="center" vertical="center"/>
    </xf>
    <xf numFmtId="0" fontId="26" fillId="4" borderId="21" xfId="0" applyFont="1" applyFill="1" applyBorder="1"/>
    <xf numFmtId="0" fontId="25" fillId="0" borderId="21" xfId="0" applyFont="1" applyBorder="1" applyAlignment="1">
      <alignment horizontal="center"/>
    </xf>
    <xf numFmtId="0" fontId="25" fillId="4" borderId="21" xfId="0" applyFont="1" applyFill="1" applyBorder="1" applyAlignment="1">
      <alignment horizontal="center" vertical="center"/>
    </xf>
    <xf numFmtId="171" fontId="25" fillId="0" borderId="21" xfId="0" applyNumberFormat="1" applyFont="1" applyBorder="1" applyAlignment="1">
      <alignment horizontal="center" vertical="center"/>
    </xf>
    <xf numFmtId="171" fontId="25" fillId="0" borderId="21" xfId="0" applyNumberFormat="1" applyFont="1" applyBorder="1"/>
    <xf numFmtId="0" fontId="25" fillId="0" borderId="21" xfId="0" applyFont="1" applyBorder="1" applyAlignment="1">
      <alignment wrapText="1"/>
    </xf>
    <xf numFmtId="0" fontId="25" fillId="0" borderId="21" xfId="0" applyFont="1" applyBorder="1" applyAlignment="1">
      <alignment vertical="center"/>
    </xf>
    <xf numFmtId="171" fontId="25" fillId="0" borderId="21" xfId="0" applyNumberFormat="1" applyFont="1" applyBorder="1" applyAlignment="1">
      <alignment horizontal="center"/>
    </xf>
    <xf numFmtId="171" fontId="25" fillId="4" borderId="21" xfId="0" applyNumberFormat="1" applyFont="1" applyFill="1" applyBorder="1"/>
    <xf numFmtId="171" fontId="8" fillId="0" borderId="10" xfId="1" applyNumberFormat="1" applyFont="1" applyFill="1" applyBorder="1" applyAlignment="1" applyProtection="1">
      <alignment vertical="center" wrapText="1"/>
      <protection locked="0"/>
    </xf>
    <xf numFmtId="171" fontId="0" fillId="0" borderId="0" xfId="0" applyNumberFormat="1"/>
    <xf numFmtId="4" fontId="25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25" fillId="0" borderId="21" xfId="0" applyNumberFormat="1" applyFont="1" applyBorder="1" applyAlignment="1">
      <alignment vertic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171" fontId="0" fillId="0" borderId="21" xfId="0" applyNumberFormat="1" applyBorder="1" applyAlignment="1">
      <alignment horizontal="center" vertical="center"/>
    </xf>
    <xf numFmtId="171" fontId="0" fillId="0" borderId="21" xfId="0" applyNumberFormat="1" applyBorder="1" applyAlignment="1">
      <alignment horizontal="right"/>
    </xf>
    <xf numFmtId="0" fontId="25" fillId="0" borderId="24" xfId="0" applyFont="1" applyBorder="1" applyAlignment="1">
      <alignment horizontal="right"/>
    </xf>
    <xf numFmtId="0" fontId="25" fillId="0" borderId="18" xfId="0" applyFont="1" applyBorder="1" applyAlignment="1">
      <alignment horizontal="right"/>
    </xf>
    <xf numFmtId="0" fontId="25" fillId="0" borderId="35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9" fillId="2" borderId="7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6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2" fontId="5" fillId="0" borderId="2" xfId="3" applyFont="1" applyBorder="1" applyAlignment="1">
      <alignment horizontal="center" vertical="center" wrapText="1"/>
    </xf>
    <xf numFmtId="2" fontId="5" fillId="0" borderId="3" xfId="3" applyFont="1" applyBorder="1" applyAlignment="1">
      <alignment horizontal="center" vertical="center" wrapText="1"/>
    </xf>
    <xf numFmtId="2" fontId="5" fillId="0" borderId="4" xfId="3" applyFont="1" applyBorder="1" applyAlignment="1">
      <alignment horizontal="center" vertical="center" wrapText="1"/>
    </xf>
    <xf numFmtId="2" fontId="5" fillId="0" borderId="0" xfId="3" applyFont="1" applyAlignment="1">
      <alignment horizontal="center" vertical="center" wrapText="1"/>
    </xf>
    <xf numFmtId="2" fontId="5" fillId="0" borderId="5" xfId="3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left" vertical="center" wrapText="1"/>
    </xf>
    <xf numFmtId="0" fontId="0" fillId="0" borderId="21" xfId="0" applyBorder="1" applyAlignment="1">
      <alignment horizontal="right"/>
    </xf>
    <xf numFmtId="0" fontId="22" fillId="0" borderId="0" xfId="11" applyNumberFormat="1" applyFont="1" applyFill="1" applyBorder="1" applyAlignment="1" applyProtection="1">
      <alignment horizontal="left" vertical="center"/>
      <protection locked="0"/>
    </xf>
    <xf numFmtId="0" fontId="22" fillId="0" borderId="6" xfId="8" applyFont="1" applyBorder="1" applyAlignment="1" applyProtection="1">
      <alignment horizontal="left" vertical="center" wrapText="1"/>
      <protection locked="0"/>
    </xf>
    <xf numFmtId="0" fontId="22" fillId="0" borderId="8" xfId="8" applyFont="1" applyBorder="1" applyAlignment="1" applyProtection="1">
      <alignment horizontal="left" vertical="center" wrapText="1"/>
      <protection locked="0"/>
    </xf>
    <xf numFmtId="0" fontId="22" fillId="0" borderId="15" xfId="8" applyFont="1" applyBorder="1" applyAlignment="1" applyProtection="1">
      <alignment horizontal="left" vertical="center"/>
      <protection locked="0"/>
    </xf>
    <xf numFmtId="2" fontId="7" fillId="0" borderId="0" xfId="3" applyFont="1" applyAlignment="1">
      <alignment horizontal="center" vertical="center" wrapText="1"/>
    </xf>
    <xf numFmtId="0" fontId="18" fillId="5" borderId="0" xfId="8" applyFont="1" applyFill="1" applyAlignment="1">
      <alignment horizontal="center" vertical="center" wrapText="1"/>
    </xf>
    <xf numFmtId="0" fontId="9" fillId="0" borderId="32" xfId="4" applyFont="1" applyBorder="1" applyAlignment="1">
      <alignment horizontal="left" vertical="center"/>
    </xf>
    <xf numFmtId="0" fontId="9" fillId="0" borderId="33" xfId="4" applyFont="1" applyBorder="1" applyAlignment="1">
      <alignment horizontal="left" vertical="center"/>
    </xf>
    <xf numFmtId="10" fontId="9" fillId="0" borderId="33" xfId="4" applyNumberFormat="1" applyFont="1" applyBorder="1" applyAlignment="1">
      <alignment horizontal="center" vertical="center"/>
    </xf>
    <xf numFmtId="10" fontId="9" fillId="0" borderId="34" xfId="4" applyNumberFormat="1" applyFont="1" applyBorder="1" applyAlignment="1">
      <alignment horizontal="center" vertical="center"/>
    </xf>
    <xf numFmtId="0" fontId="4" fillId="0" borderId="20" xfId="4" applyBorder="1" applyAlignment="1">
      <alignment horizontal="left" vertical="center"/>
    </xf>
    <xf numFmtId="0" fontId="4" fillId="0" borderId="21" xfId="4" applyBorder="1" applyAlignment="1">
      <alignment horizontal="left" vertical="center"/>
    </xf>
    <xf numFmtId="10" fontId="4" fillId="0" borderId="21" xfId="4" applyNumberFormat="1" applyBorder="1" applyAlignment="1">
      <alignment horizontal="center" vertical="center"/>
    </xf>
    <xf numFmtId="10" fontId="4" fillId="0" borderId="22" xfId="4" applyNumberFormat="1" applyBorder="1" applyAlignment="1">
      <alignment horizontal="center" vertical="center"/>
    </xf>
    <xf numFmtId="0" fontId="9" fillId="0" borderId="20" xfId="4" applyFont="1" applyBorder="1" applyAlignment="1">
      <alignment horizontal="left" vertical="center"/>
    </xf>
    <xf numFmtId="0" fontId="9" fillId="0" borderId="21" xfId="4" applyFont="1" applyBorder="1" applyAlignment="1">
      <alignment horizontal="left" vertical="center"/>
    </xf>
    <xf numFmtId="0" fontId="4" fillId="0" borderId="20" xfId="4" applyBorder="1" applyAlignment="1">
      <alignment horizontal="left"/>
    </xf>
    <xf numFmtId="0" fontId="4" fillId="0" borderId="21" xfId="4" applyBorder="1" applyAlignment="1">
      <alignment horizontal="left"/>
    </xf>
    <xf numFmtId="10" fontId="4" fillId="0" borderId="21" xfId="4" applyNumberFormat="1" applyBorder="1" applyAlignment="1">
      <alignment horizontal="center"/>
    </xf>
    <xf numFmtId="10" fontId="4" fillId="0" borderId="22" xfId="4" applyNumberFormat="1" applyBorder="1" applyAlignment="1">
      <alignment horizontal="center"/>
    </xf>
    <xf numFmtId="10" fontId="9" fillId="0" borderId="21" xfId="4" applyNumberFormat="1" applyFont="1" applyBorder="1" applyAlignment="1">
      <alignment horizontal="center" vertical="center"/>
    </xf>
    <xf numFmtId="10" fontId="9" fillId="0" borderId="22" xfId="4" applyNumberFormat="1" applyFont="1" applyBorder="1" applyAlignment="1">
      <alignment horizontal="center" vertical="center"/>
    </xf>
    <xf numFmtId="0" fontId="9" fillId="7" borderId="20" xfId="4" applyFont="1" applyFill="1" applyBorder="1" applyAlignment="1">
      <alignment horizontal="center"/>
    </xf>
    <xf numFmtId="0" fontId="9" fillId="7" borderId="21" xfId="4" applyFont="1" applyFill="1" applyBorder="1" applyAlignment="1">
      <alignment horizontal="center"/>
    </xf>
    <xf numFmtId="0" fontId="9" fillId="7" borderId="22" xfId="4" applyFont="1" applyFill="1" applyBorder="1" applyAlignment="1">
      <alignment horizontal="center"/>
    </xf>
    <xf numFmtId="0" fontId="9" fillId="0" borderId="20" xfId="4" applyFont="1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9" fillId="0" borderId="22" xfId="4" applyFont="1" applyBorder="1" applyAlignment="1">
      <alignment horizontal="center" vertical="center"/>
    </xf>
    <xf numFmtId="0" fontId="9" fillId="0" borderId="17" xfId="4" applyFont="1" applyBorder="1" applyAlignment="1">
      <alignment horizontal="left" vertical="center"/>
    </xf>
    <xf numFmtId="0" fontId="9" fillId="0" borderId="18" xfId="4" applyFont="1" applyBorder="1" applyAlignment="1">
      <alignment horizontal="left" vertical="center"/>
    </xf>
    <xf numFmtId="167" fontId="9" fillId="0" borderId="18" xfId="7" applyNumberFormat="1" applyFont="1" applyFill="1" applyBorder="1" applyAlignment="1">
      <alignment horizontal="center"/>
    </xf>
    <xf numFmtId="167" fontId="9" fillId="0" borderId="19" xfId="7" applyNumberFormat="1" applyFont="1" applyFill="1" applyBorder="1" applyAlignment="1">
      <alignment horizontal="center"/>
    </xf>
    <xf numFmtId="0" fontId="4" fillId="0" borderId="14" xfId="4" applyBorder="1" applyAlignment="1">
      <alignment horizontal="left" vertical="center"/>
    </xf>
    <xf numFmtId="0" fontId="4" fillId="0" borderId="15" xfId="4" applyBorder="1" applyAlignment="1">
      <alignment horizontal="left" vertical="center"/>
    </xf>
    <xf numFmtId="0" fontId="4" fillId="0" borderId="23" xfId="4" applyBorder="1" applyAlignment="1">
      <alignment horizontal="left" vertical="center"/>
    </xf>
    <xf numFmtId="0" fontId="4" fillId="0" borderId="30" xfId="4" applyBorder="1" applyAlignment="1">
      <alignment horizontal="left" vertical="center"/>
    </xf>
    <xf numFmtId="0" fontId="4" fillId="0" borderId="28" xfId="4" applyBorder="1" applyAlignment="1">
      <alignment horizontal="left" vertical="center"/>
    </xf>
    <xf numFmtId="0" fontId="4" fillId="0" borderId="31" xfId="4" applyBorder="1" applyAlignment="1">
      <alignment horizontal="left" vertical="center"/>
    </xf>
    <xf numFmtId="0" fontId="4" fillId="0" borderId="22" xfId="4" applyBorder="1" applyAlignment="1">
      <alignment horizontal="left" vertical="center"/>
    </xf>
    <xf numFmtId="0" fontId="4" fillId="0" borderId="20" xfId="4" applyBorder="1" applyAlignment="1">
      <alignment horizontal="left" vertical="top"/>
    </xf>
    <xf numFmtId="0" fontId="4" fillId="0" borderId="21" xfId="4" applyBorder="1" applyAlignment="1">
      <alignment horizontal="left" vertical="top"/>
    </xf>
    <xf numFmtId="0" fontId="14" fillId="0" borderId="4" xfId="4" applyFont="1" applyBorder="1" applyAlignment="1">
      <alignment horizontal="center" vertical="top"/>
    </xf>
    <xf numFmtId="0" fontId="14" fillId="0" borderId="0" xfId="4" applyFont="1" applyAlignment="1">
      <alignment horizontal="center" vertical="top"/>
    </xf>
    <xf numFmtId="0" fontId="14" fillId="0" borderId="25" xfId="4" applyFont="1" applyBorder="1" applyAlignment="1">
      <alignment horizontal="center" vertical="top"/>
    </xf>
    <xf numFmtId="0" fontId="14" fillId="0" borderId="30" xfId="4" applyFont="1" applyBorder="1" applyAlignment="1">
      <alignment horizontal="center" vertical="top"/>
    </xf>
    <xf numFmtId="0" fontId="14" fillId="0" borderId="28" xfId="4" applyFont="1" applyBorder="1" applyAlignment="1">
      <alignment horizontal="center" vertical="top"/>
    </xf>
    <xf numFmtId="0" fontId="14" fillId="0" borderId="31" xfId="4" applyFont="1" applyBorder="1" applyAlignment="1">
      <alignment horizontal="center" vertical="top"/>
    </xf>
    <xf numFmtId="49" fontId="4" fillId="0" borderId="24" xfId="4" applyNumberFormat="1" applyBorder="1" applyAlignment="1">
      <alignment horizontal="justify" vertical="center" shrinkToFit="1"/>
    </xf>
    <xf numFmtId="49" fontId="4" fillId="0" borderId="18" xfId="4" applyNumberFormat="1" applyBorder="1" applyAlignment="1">
      <alignment horizontal="justify" vertical="center" shrinkToFit="1"/>
    </xf>
    <xf numFmtId="49" fontId="4" fillId="0" borderId="19" xfId="4" applyNumberFormat="1" applyBorder="1" applyAlignment="1">
      <alignment horizontal="justify" vertical="center" shrinkToFit="1"/>
    </xf>
    <xf numFmtId="0" fontId="4" fillId="0" borderId="24" xfId="4" applyBorder="1" applyAlignment="1">
      <alignment horizontal="justify" vertical="center" wrapText="1" shrinkToFit="1"/>
    </xf>
    <xf numFmtId="0" fontId="4" fillId="0" borderId="18" xfId="4" applyBorder="1" applyAlignment="1">
      <alignment horizontal="justify" vertical="center" wrapText="1" shrinkToFit="1"/>
    </xf>
    <xf numFmtId="0" fontId="4" fillId="0" borderId="19" xfId="4" applyBorder="1" applyAlignment="1">
      <alignment horizontal="justify" vertical="center" wrapText="1" shrinkToFit="1"/>
    </xf>
    <xf numFmtId="10" fontId="9" fillId="0" borderId="18" xfId="4" applyNumberFormat="1" applyFont="1" applyBorder="1" applyAlignment="1">
      <alignment horizontal="center" vertical="center"/>
    </xf>
    <xf numFmtId="10" fontId="9" fillId="0" borderId="19" xfId="4" applyNumberFormat="1" applyFont="1" applyBorder="1" applyAlignment="1">
      <alignment horizontal="center" vertical="center"/>
    </xf>
    <xf numFmtId="0" fontId="7" fillId="0" borderId="14" xfId="4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center"/>
    </xf>
    <xf numFmtId="0" fontId="9" fillId="0" borderId="15" xfId="4" applyFont="1" applyBorder="1" applyAlignment="1">
      <alignment horizontal="right" vertical="center"/>
    </xf>
    <xf numFmtId="0" fontId="9" fillId="0" borderId="23" xfId="4" applyFont="1" applyBorder="1" applyAlignment="1">
      <alignment horizontal="right" vertical="center"/>
    </xf>
    <xf numFmtId="0" fontId="4" fillId="0" borderId="24" xfId="4" applyBorder="1" applyAlignment="1">
      <alignment horizontal="left" vertical="center"/>
    </xf>
    <xf numFmtId="0" fontId="4" fillId="0" borderId="18" xfId="4" applyBorder="1" applyAlignment="1">
      <alignment horizontal="left" vertical="center"/>
    </xf>
    <xf numFmtId="0" fontId="4" fillId="0" borderId="19" xfId="4" applyBorder="1" applyAlignment="1">
      <alignment horizontal="left" vertical="center"/>
    </xf>
    <xf numFmtId="0" fontId="13" fillId="0" borderId="4" xfId="4" applyFont="1" applyBorder="1" applyAlignment="1">
      <alignment horizontal="center"/>
    </xf>
    <xf numFmtId="0" fontId="13" fillId="0" borderId="0" xfId="4" applyFont="1" applyAlignment="1">
      <alignment horizontal="center"/>
    </xf>
    <xf numFmtId="0" fontId="13" fillId="0" borderId="25" xfId="4" applyFont="1" applyBorder="1" applyAlignment="1">
      <alignment horizontal="center"/>
    </xf>
    <xf numFmtId="0" fontId="4" fillId="0" borderId="24" xfId="4" applyBorder="1" applyAlignment="1">
      <alignment horizontal="left" vertical="center" wrapText="1"/>
    </xf>
    <xf numFmtId="0" fontId="4" fillId="0" borderId="26" xfId="4" applyBorder="1" applyAlignment="1">
      <alignment horizontal="left" vertical="center" wrapText="1"/>
    </xf>
    <xf numFmtId="0" fontId="4" fillId="0" borderId="15" xfId="4" applyBorder="1" applyAlignment="1">
      <alignment horizontal="left" vertical="center" wrapText="1"/>
    </xf>
    <xf numFmtId="0" fontId="4" fillId="0" borderId="16" xfId="4" applyBorder="1" applyAlignment="1">
      <alignment horizontal="left" vertical="center" wrapText="1"/>
    </xf>
    <xf numFmtId="0" fontId="4" fillId="0" borderId="27" xfId="4" applyBorder="1" applyAlignment="1">
      <alignment horizontal="left" vertical="center" wrapText="1"/>
    </xf>
    <xf numFmtId="0" fontId="4" fillId="0" borderId="28" xfId="4" applyBorder="1" applyAlignment="1">
      <alignment horizontal="left" vertical="center" wrapText="1"/>
    </xf>
    <xf numFmtId="0" fontId="4" fillId="0" borderId="29" xfId="4" applyBorder="1" applyAlignment="1">
      <alignment horizontal="left" vertical="center" wrapText="1"/>
    </xf>
    <xf numFmtId="0" fontId="4" fillId="0" borderId="21" xfId="4" applyBorder="1" applyAlignment="1">
      <alignment horizontal="center" vertical="center"/>
    </xf>
    <xf numFmtId="0" fontId="4" fillId="0" borderId="22" xfId="4" applyBorder="1" applyAlignment="1">
      <alignment horizontal="center" vertical="center"/>
    </xf>
    <xf numFmtId="0" fontId="4" fillId="0" borderId="21" xfId="4" applyBorder="1" applyAlignment="1">
      <alignment horizontal="center"/>
    </xf>
    <xf numFmtId="0" fontId="4" fillId="0" borderId="22" xfId="4" applyBorder="1" applyAlignment="1">
      <alignment horizontal="center"/>
    </xf>
    <xf numFmtId="0" fontId="9" fillId="0" borderId="19" xfId="4" applyFont="1" applyBorder="1" applyAlignment="1">
      <alignment horizontal="left" vertical="center"/>
    </xf>
    <xf numFmtId="0" fontId="9" fillId="0" borderId="22" xfId="4" applyFont="1" applyBorder="1" applyAlignment="1">
      <alignment horizontal="left" vertical="center"/>
    </xf>
    <xf numFmtId="0" fontId="11" fillId="6" borderId="1" xfId="4" applyFont="1" applyFill="1" applyBorder="1" applyAlignment="1">
      <alignment horizontal="center" vertical="center" wrapText="1"/>
    </xf>
    <xf numFmtId="0" fontId="11" fillId="6" borderId="2" xfId="4" applyFont="1" applyFill="1" applyBorder="1" applyAlignment="1">
      <alignment horizontal="center" vertical="center" wrapText="1"/>
    </xf>
    <xf numFmtId="0" fontId="11" fillId="6" borderId="3" xfId="4" applyFont="1" applyFill="1" applyBorder="1" applyAlignment="1">
      <alignment horizontal="center" vertical="center" wrapText="1"/>
    </xf>
    <xf numFmtId="0" fontId="11" fillId="6" borderId="7" xfId="4" applyFont="1" applyFill="1" applyBorder="1" applyAlignment="1">
      <alignment horizontal="center" vertical="center" wrapText="1"/>
    </xf>
    <xf numFmtId="0" fontId="11" fillId="6" borderId="6" xfId="4" applyFont="1" applyFill="1" applyBorder="1" applyAlignment="1">
      <alignment horizontal="center" vertical="center" wrapText="1"/>
    </xf>
    <xf numFmtId="0" fontId="11" fillId="6" borderId="8" xfId="4" applyFont="1" applyFill="1" applyBorder="1" applyAlignment="1">
      <alignment horizontal="center" vertical="center" wrapText="1"/>
    </xf>
    <xf numFmtId="0" fontId="12" fillId="0" borderId="11" xfId="4" applyFont="1" applyBorder="1" applyAlignment="1">
      <alignment horizontal="center" vertical="center" wrapText="1"/>
    </xf>
    <xf numFmtId="0" fontId="12" fillId="0" borderId="12" xfId="4" applyFont="1" applyBorder="1" applyAlignment="1">
      <alignment horizontal="center" vertical="center" wrapText="1"/>
    </xf>
    <xf numFmtId="0" fontId="12" fillId="0" borderId="13" xfId="4" applyFont="1" applyBorder="1" applyAlignment="1">
      <alignment horizontal="center" vertical="center" wrapText="1"/>
    </xf>
    <xf numFmtId="0" fontId="7" fillId="0" borderId="14" xfId="4" applyFont="1" applyBorder="1" applyAlignment="1">
      <alignment horizontal="left" vertical="center" wrapText="1"/>
    </xf>
    <xf numFmtId="0" fontId="7" fillId="0" borderId="15" xfId="4" applyFont="1" applyBorder="1" applyAlignment="1">
      <alignment horizontal="left" vertical="center" wrapText="1"/>
    </xf>
    <xf numFmtId="0" fontId="7" fillId="0" borderId="16" xfId="4" applyFont="1" applyBorder="1" applyAlignment="1">
      <alignment horizontal="left" vertical="center" wrapText="1"/>
    </xf>
    <xf numFmtId="165" fontId="9" fillId="0" borderId="18" xfId="4" applyNumberFormat="1" applyFont="1" applyBorder="1" applyAlignment="1">
      <alignment horizontal="center" vertical="center"/>
    </xf>
    <xf numFmtId="165" fontId="9" fillId="0" borderId="19" xfId="4" applyNumberFormat="1" applyFont="1" applyBorder="1" applyAlignment="1">
      <alignment horizontal="center" vertical="center"/>
    </xf>
    <xf numFmtId="0" fontId="9" fillId="0" borderId="24" xfId="9" applyFont="1" applyBorder="1" applyAlignment="1">
      <alignment horizontal="right"/>
    </xf>
    <xf numFmtId="0" fontId="9" fillId="0" borderId="35" xfId="9" applyFont="1" applyBorder="1" applyAlignment="1">
      <alignment horizontal="right"/>
    </xf>
    <xf numFmtId="0" fontId="12" fillId="0" borderId="24" xfId="9" applyFont="1" applyBorder="1"/>
    <xf numFmtId="0" fontId="12" fillId="0" borderId="35" xfId="9" applyFont="1" applyBorder="1"/>
    <xf numFmtId="0" fontId="9" fillId="0" borderId="24" xfId="9" applyFont="1" applyBorder="1" applyAlignment="1">
      <alignment horizontal="center"/>
    </xf>
    <xf numFmtId="0" fontId="9" fillId="0" borderId="35" xfId="9" applyFont="1" applyBorder="1" applyAlignment="1">
      <alignment horizontal="center"/>
    </xf>
    <xf numFmtId="0" fontId="23" fillId="0" borderId="0" xfId="9" applyFont="1" applyAlignment="1">
      <alignment horizontal="center" vertical="center"/>
    </xf>
  </cellXfs>
  <cellStyles count="16">
    <cellStyle name="Normal" xfId="0" builtinId="0"/>
    <cellStyle name="Normal 10 2 2" xfId="9" xr:uid="{5B15275C-0FFF-4BC0-A680-04820F5094BF}"/>
    <cellStyle name="Normal 12" xfId="5" xr:uid="{BE6A7051-E03E-48C5-A0E1-04598E6A1169}"/>
    <cellStyle name="Normal 15" xfId="4" xr:uid="{E31FE96E-5C83-4439-9ECE-6C2803B4700E}"/>
    <cellStyle name="Normal 16" xfId="12" xr:uid="{DADC0908-5DB7-45B8-9339-3E6869ED4B00}"/>
    <cellStyle name="Normal 2 2" xfId="2" xr:uid="{9E21BD14-DBF7-4DBB-895D-87066794CF77}"/>
    <cellStyle name="Normal 2 2 2 2 2" xfId="6" xr:uid="{AAD183A0-ECB7-47A2-8CFF-6D168C742C20}"/>
    <cellStyle name="Normal 2 4" xfId="8" xr:uid="{2625035D-CFB9-4BE6-9AE0-780F1405C99A}"/>
    <cellStyle name="Normal_Med-03" xfId="3" xr:uid="{AA3BA226-E4BF-44B8-AFA0-F30BD4DE39EA}"/>
    <cellStyle name="Porcentagem 8" xfId="14" xr:uid="{E846B152-4269-4D01-ADAA-FCE0DD664940}"/>
    <cellStyle name="Separador de milhares [0] 2" xfId="11" xr:uid="{C193D733-A983-4896-92DA-27313DA044E1}"/>
    <cellStyle name="Vírgula" xfId="1" builtinId="3"/>
    <cellStyle name="Vírgula 11" xfId="13" xr:uid="{B864E9B4-429E-4F95-9B5E-319004CB83BB}"/>
    <cellStyle name="Vírgula 11 2" xfId="15" xr:uid="{0498311D-7765-4A4D-8C76-55EEB9970285}"/>
    <cellStyle name="Vírgula 2 2 2" xfId="7" xr:uid="{8C5FD738-8D1E-45A4-924C-98B8AF097C6C}"/>
    <cellStyle name="Vírgula 2 4" xfId="10" xr:uid="{C40C5C7B-D0AF-42B9-B71D-5FFA14BE88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28575</xdr:rowOff>
    </xdr:from>
    <xdr:to>
      <xdr:col>2</xdr:col>
      <xdr:colOff>56061</xdr:colOff>
      <xdr:row>4</xdr:row>
      <xdr:rowOff>182880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391A46D-60B0-41D2-BE2F-0BE395A66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28575"/>
          <a:ext cx="2225857" cy="1061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28575</xdr:rowOff>
    </xdr:from>
    <xdr:to>
      <xdr:col>2</xdr:col>
      <xdr:colOff>5261</xdr:colOff>
      <xdr:row>4</xdr:row>
      <xdr:rowOff>137160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B7F28C-8D38-4A60-A713-16821EA1E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28575"/>
          <a:ext cx="2225857" cy="10153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53341</xdr:rowOff>
    </xdr:from>
    <xdr:to>
      <xdr:col>2</xdr:col>
      <xdr:colOff>1059997</xdr:colOff>
      <xdr:row>3</xdr:row>
      <xdr:rowOff>129541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CC9A9EC-5483-4E1B-9562-E62A16389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" y="236221"/>
          <a:ext cx="2225857" cy="838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ISSAMSERV\rede\Applications\Microsoft%20Excel.app\COTESE031\Usuarios\DOC\Micro_ASHFORD\PLANILHAS%202001%20(TUDO)\PROJETO%20ALVORADA%202\ALVORADA%20COMPLETO\E.E%20E.F.M.%20de%20Alcantil%20-%20Alcan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ISSAMSERV\rede\Home\C\Users\J&#250;nior\Downloads\Or&#231;amentos%20para%20composi&#231;&#227;o%20-%20SINAPI%20%20-%20JULHO2013\Biotecnologia\Biotecnologia%20-%20Pronto%20para%20Licitar\PLANILHA%20SINAPI%20-%20JULHO%202013%20(modificado%20por%20Romero)%20-%20TES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ISSAMSERV\rede\Applications\Microsoft%20Excel.app\COTESE031\Usuarios\DOC\Micro_ASHFORD\PLANILHAS%202001%20(TUDO)\PROJETO%20ALVORADA%202\ALVORADA%20COMPLETO\E.E%20E.F.M.%20Napole&#227;o%20A.%20N&#243;brega%20-%20S.%20Mame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or Out. 2001 - BDI=20% Ajus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GERAL - JULHO 2013"/>
      <sheetName val="COMPOSIÇÃO"/>
      <sheetName val="INSUMOS SINAPI - CONSULTA"/>
      <sheetName val="ENCARGOS SOCIAIS"/>
      <sheetName val="Composiçõe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orm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4325-DAC0-4ECE-8CF7-5EAA6C5D4DD5}">
  <dimension ref="A1:L35"/>
  <sheetViews>
    <sheetView view="pageBreakPreview" zoomScale="85" zoomScaleNormal="100" zoomScaleSheetLayoutView="85" workbookViewId="0">
      <selection activeCell="D26" sqref="D26"/>
    </sheetView>
  </sheetViews>
  <sheetFormatPr defaultRowHeight="15"/>
  <cols>
    <col min="1" max="1" width="14.28515625" bestFit="1" customWidth="1"/>
    <col min="2" max="2" width="18.140625" bestFit="1" customWidth="1"/>
    <col min="3" max="3" width="5.28515625" bestFit="1" customWidth="1"/>
    <col min="4" max="4" width="85.85546875" customWidth="1"/>
    <col min="5" max="5" width="8.7109375" customWidth="1"/>
    <col min="6" max="6" width="12.85546875" customWidth="1"/>
    <col min="7" max="7" width="16" customWidth="1"/>
    <col min="8" max="8" width="16.5703125" bestFit="1" customWidth="1"/>
    <col min="9" max="9" width="16.7109375" customWidth="1"/>
    <col min="10" max="11" width="12" bestFit="1" customWidth="1"/>
    <col min="12" max="12" width="13" bestFit="1" customWidth="1"/>
  </cols>
  <sheetData>
    <row r="1" spans="1:9" ht="19.5">
      <c r="A1" s="1"/>
      <c r="B1" s="2"/>
      <c r="C1" s="3"/>
      <c r="D1" s="109" t="s">
        <v>0</v>
      </c>
      <c r="E1" s="109"/>
      <c r="F1" s="109"/>
      <c r="G1" s="109"/>
      <c r="H1" s="109"/>
      <c r="I1" s="110"/>
    </row>
    <row r="2" spans="1:9" ht="20.25" thickBot="1">
      <c r="A2" s="4"/>
      <c r="B2" s="5"/>
      <c r="C2" s="6"/>
      <c r="D2" s="111" t="s">
        <v>1</v>
      </c>
      <c r="E2" s="112"/>
      <c r="F2" s="112"/>
      <c r="G2" s="112"/>
      <c r="H2" s="112"/>
      <c r="I2" s="113"/>
    </row>
    <row r="3" spans="1:9" ht="16.5" thickBot="1">
      <c r="A3" s="4"/>
      <c r="B3" s="5"/>
      <c r="C3" s="6"/>
      <c r="D3" s="114" t="s">
        <v>2</v>
      </c>
      <c r="E3" s="115"/>
      <c r="F3" s="115"/>
      <c r="G3" s="116"/>
      <c r="H3" s="123" t="s">
        <v>3</v>
      </c>
      <c r="I3" s="124"/>
    </row>
    <row r="4" spans="1:9" ht="16.5" thickBot="1">
      <c r="A4" s="4"/>
      <c r="B4" s="5"/>
      <c r="C4" s="6"/>
      <c r="D4" s="117"/>
      <c r="E4" s="118"/>
      <c r="F4" s="118"/>
      <c r="G4" s="119"/>
      <c r="H4" s="7" t="s">
        <v>4</v>
      </c>
      <c r="I4" s="8">
        <f ca="1">TODAY()</f>
        <v>44469</v>
      </c>
    </row>
    <row r="5" spans="1:9" ht="16.5" thickBot="1">
      <c r="A5" s="4"/>
      <c r="B5" s="9"/>
      <c r="C5" s="6"/>
      <c r="D5" s="120"/>
      <c r="E5" s="121"/>
      <c r="F5" s="121"/>
      <c r="G5" s="122"/>
      <c r="H5" s="10" t="s">
        <v>5</v>
      </c>
      <c r="I5" s="11">
        <v>1.1338999999999999</v>
      </c>
    </row>
    <row r="6" spans="1:9" ht="17.25" thickBot="1">
      <c r="A6" s="125" t="s">
        <v>6</v>
      </c>
      <c r="B6" s="126"/>
      <c r="C6" s="127"/>
      <c r="D6" s="128" t="s">
        <v>60</v>
      </c>
      <c r="E6" s="129"/>
      <c r="F6" s="129"/>
      <c r="G6" s="130"/>
      <c r="H6" s="12" t="s">
        <v>7</v>
      </c>
      <c r="I6" s="13">
        <v>0.26050000000000001</v>
      </c>
    </row>
    <row r="7" spans="1:9" ht="31.9" customHeight="1" thickBot="1">
      <c r="A7" s="103" t="s">
        <v>191</v>
      </c>
      <c r="B7" s="104"/>
      <c r="C7" s="105"/>
      <c r="D7" s="106" t="s">
        <v>61</v>
      </c>
      <c r="E7" s="107"/>
      <c r="F7" s="107"/>
      <c r="G7" s="108"/>
      <c r="H7" s="14" t="s">
        <v>8</v>
      </c>
      <c r="I7" s="87" t="e">
        <f>I29</f>
        <v>#REF!</v>
      </c>
    </row>
    <row r="8" spans="1:9" ht="38.25">
      <c r="A8" s="60" t="s">
        <v>9</v>
      </c>
      <c r="B8" s="61" t="s">
        <v>10</v>
      </c>
      <c r="C8" s="60" t="s">
        <v>11</v>
      </c>
      <c r="D8" s="61" t="s">
        <v>12</v>
      </c>
      <c r="E8" s="60" t="s">
        <v>13</v>
      </c>
      <c r="F8" s="62" t="s">
        <v>14</v>
      </c>
      <c r="G8" s="63" t="s">
        <v>15</v>
      </c>
      <c r="H8" s="63" t="s">
        <v>16</v>
      </c>
      <c r="I8" s="63" t="s">
        <v>17</v>
      </c>
    </row>
    <row r="9" spans="1:9" hidden="1">
      <c r="A9" s="75"/>
      <c r="B9" s="75"/>
      <c r="C9" s="80" t="s">
        <v>92</v>
      </c>
      <c r="D9" s="78" t="s">
        <v>94</v>
      </c>
      <c r="E9" s="75"/>
      <c r="F9" s="75"/>
      <c r="G9" s="75"/>
      <c r="H9" s="75"/>
      <c r="I9" s="86" t="e">
        <f>SUM(I10:I17)</f>
        <v>#REF!</v>
      </c>
    </row>
    <row r="10" spans="1:9" ht="29.25" hidden="1">
      <c r="A10" s="77" t="s">
        <v>95</v>
      </c>
      <c r="B10" s="84" t="s">
        <v>63</v>
      </c>
      <c r="C10" s="77" t="s">
        <v>96</v>
      </c>
      <c r="D10" s="83" t="s">
        <v>174</v>
      </c>
      <c r="E10" s="77" t="s">
        <v>175</v>
      </c>
      <c r="F10" s="77">
        <v>3000</v>
      </c>
      <c r="G10" s="81" t="e">
        <f>'COMPOSIÇÃO ANALÍTICA'!#REF!</f>
        <v>#REF!</v>
      </c>
      <c r="H10" s="82" t="e">
        <f>G10+G10*I$6</f>
        <v>#REF!</v>
      </c>
      <c r="I10" s="82" t="e">
        <f>ROUND(H10*F10,2)</f>
        <v>#REF!</v>
      </c>
    </row>
    <row r="11" spans="1:9" ht="31.15" hidden="1" customHeight="1">
      <c r="A11" s="77" t="s">
        <v>95</v>
      </c>
      <c r="B11" s="84" t="s">
        <v>77</v>
      </c>
      <c r="C11" s="77" t="s">
        <v>97</v>
      </c>
      <c r="D11" s="83" t="s">
        <v>176</v>
      </c>
      <c r="E11" s="77" t="s">
        <v>175</v>
      </c>
      <c r="F11" s="77">
        <v>1200</v>
      </c>
      <c r="G11" s="81" t="e">
        <f>'COMPOSIÇÃO ANALÍTICA'!#REF!</f>
        <v>#REF!</v>
      </c>
      <c r="H11" s="82" t="e">
        <f t="shared" ref="H11:H19" si="0">G11+G11*I$6</f>
        <v>#REF!</v>
      </c>
      <c r="I11" s="82" t="e">
        <f t="shared" ref="I11:I19" si="1">ROUND(H11*F11,2)</f>
        <v>#REF!</v>
      </c>
    </row>
    <row r="12" spans="1:9" ht="31.15" hidden="1" customHeight="1">
      <c r="A12" s="77" t="s">
        <v>95</v>
      </c>
      <c r="B12" s="77" t="s">
        <v>78</v>
      </c>
      <c r="C12" s="77" t="s">
        <v>98</v>
      </c>
      <c r="D12" s="83" t="s">
        <v>177</v>
      </c>
      <c r="E12" s="77" t="s">
        <v>64</v>
      </c>
      <c r="F12" s="77">
        <v>1200</v>
      </c>
      <c r="G12" s="85" t="e">
        <f>'COMPOSIÇÃO ANALÍTICA'!#REF!</f>
        <v>#REF!</v>
      </c>
      <c r="H12" s="82" t="e">
        <f t="shared" si="0"/>
        <v>#REF!</v>
      </c>
      <c r="I12" s="82" t="e">
        <f t="shared" si="1"/>
        <v>#REF!</v>
      </c>
    </row>
    <row r="13" spans="1:9" ht="18.600000000000001" hidden="1" customHeight="1">
      <c r="A13" s="76" t="s">
        <v>95</v>
      </c>
      <c r="B13" s="76" t="s">
        <v>79</v>
      </c>
      <c r="C13" s="77" t="s">
        <v>99</v>
      </c>
      <c r="D13" s="76" t="s">
        <v>80</v>
      </c>
      <c r="E13" s="77" t="s">
        <v>64</v>
      </c>
      <c r="F13" s="77">
        <v>60</v>
      </c>
      <c r="G13" s="85">
        <f>'COMPOSIÇÃO ANALÍTICA'!G26</f>
        <v>65.150000000000006</v>
      </c>
      <c r="H13" s="82">
        <f t="shared" si="0"/>
        <v>82.121575000000007</v>
      </c>
      <c r="I13" s="82">
        <f t="shared" si="1"/>
        <v>4927.29</v>
      </c>
    </row>
    <row r="14" spans="1:9" hidden="1">
      <c r="A14" s="76" t="s">
        <v>95</v>
      </c>
      <c r="B14" s="76" t="s">
        <v>81</v>
      </c>
      <c r="C14" s="77" t="s">
        <v>100</v>
      </c>
      <c r="D14" s="76" t="s">
        <v>82</v>
      </c>
      <c r="E14" s="77" t="s">
        <v>64</v>
      </c>
      <c r="F14" s="77">
        <v>12</v>
      </c>
      <c r="G14" s="85">
        <f>'COMPOSIÇÃO ANALÍTICA'!G36</f>
        <v>77.14</v>
      </c>
      <c r="H14" s="82">
        <f t="shared" si="0"/>
        <v>97.234970000000004</v>
      </c>
      <c r="I14" s="82">
        <f t="shared" si="1"/>
        <v>1166.82</v>
      </c>
    </row>
    <row r="15" spans="1:9" hidden="1">
      <c r="A15" s="76" t="s">
        <v>95</v>
      </c>
      <c r="B15" s="76" t="s">
        <v>83</v>
      </c>
      <c r="C15" s="77" t="s">
        <v>101</v>
      </c>
      <c r="D15" s="76" t="s">
        <v>84</v>
      </c>
      <c r="E15" s="77" t="s">
        <v>64</v>
      </c>
      <c r="F15" s="77">
        <v>48</v>
      </c>
      <c r="G15" s="85">
        <f>'COMPOSIÇÃO ANALÍTICA'!G46</f>
        <v>115.71</v>
      </c>
      <c r="H15" s="82">
        <f t="shared" si="0"/>
        <v>145.85245499999999</v>
      </c>
      <c r="I15" s="82">
        <f t="shared" si="1"/>
        <v>7000.92</v>
      </c>
    </row>
    <row r="16" spans="1:9" hidden="1">
      <c r="A16" s="76" t="s">
        <v>95</v>
      </c>
      <c r="B16" s="76" t="s">
        <v>85</v>
      </c>
      <c r="C16" s="77" t="s">
        <v>102</v>
      </c>
      <c r="D16" s="76" t="s">
        <v>86</v>
      </c>
      <c r="E16" s="77" t="s">
        <v>64</v>
      </c>
      <c r="F16" s="77">
        <v>24</v>
      </c>
      <c r="G16" s="85">
        <f>'COMPOSIÇÃO ANALÍTICA'!G57</f>
        <v>138.57</v>
      </c>
      <c r="H16" s="82">
        <f t="shared" si="0"/>
        <v>174.667485</v>
      </c>
      <c r="I16" s="82">
        <f t="shared" si="1"/>
        <v>4192.0200000000004</v>
      </c>
    </row>
    <row r="17" spans="1:12" hidden="1">
      <c r="A17" s="76" t="s">
        <v>95</v>
      </c>
      <c r="B17" s="76" t="s">
        <v>87</v>
      </c>
      <c r="C17" s="77" t="s">
        <v>180</v>
      </c>
      <c r="D17" s="76" t="s">
        <v>88</v>
      </c>
      <c r="E17" s="77" t="s">
        <v>64</v>
      </c>
      <c r="F17" s="77">
        <v>24</v>
      </c>
      <c r="G17" s="85">
        <f>'COMPOSIÇÃO ANALÍTICA'!G67</f>
        <v>296.8</v>
      </c>
      <c r="H17" s="82">
        <f t="shared" si="0"/>
        <v>374.1164</v>
      </c>
      <c r="I17" s="82">
        <f t="shared" si="1"/>
        <v>8978.7900000000009</v>
      </c>
    </row>
    <row r="18" spans="1:12" hidden="1">
      <c r="A18" s="75"/>
      <c r="B18" s="75"/>
      <c r="C18" s="80" t="s">
        <v>93</v>
      </c>
      <c r="D18" s="78" t="s">
        <v>103</v>
      </c>
      <c r="E18" s="75"/>
      <c r="F18" s="75"/>
      <c r="G18" s="75"/>
      <c r="H18" s="75"/>
      <c r="I18" s="86" t="e">
        <f>SUM(I19)</f>
        <v>#REF!</v>
      </c>
    </row>
    <row r="19" spans="1:12" hidden="1">
      <c r="A19" s="76" t="s">
        <v>95</v>
      </c>
      <c r="B19" s="76" t="s">
        <v>89</v>
      </c>
      <c r="C19" s="77" t="s">
        <v>104</v>
      </c>
      <c r="D19" s="76" t="s">
        <v>90</v>
      </c>
      <c r="E19" s="79" t="s">
        <v>91</v>
      </c>
      <c r="F19" s="79">
        <v>12</v>
      </c>
      <c r="G19" s="82" t="e">
        <f>'COMPOSIÇÃO ANALÍTICA'!#REF!</f>
        <v>#REF!</v>
      </c>
      <c r="H19" s="82" t="e">
        <f t="shared" si="0"/>
        <v>#REF!</v>
      </c>
      <c r="I19" s="82" t="e">
        <f t="shared" si="1"/>
        <v>#REF!</v>
      </c>
      <c r="L19" s="88"/>
    </row>
    <row r="20" spans="1:12" hidden="1">
      <c r="A20" s="99" t="s">
        <v>179</v>
      </c>
      <c r="B20" s="100"/>
      <c r="C20" s="100"/>
      <c r="D20" s="100"/>
      <c r="E20" s="100"/>
      <c r="F20" s="100"/>
      <c r="G20" s="100"/>
      <c r="H20" s="101"/>
      <c r="I20" s="82" t="e">
        <f>SUM(I18+I9)</f>
        <v>#REF!</v>
      </c>
      <c r="L20" s="88"/>
    </row>
    <row r="21" spans="1:12" hidden="1">
      <c r="K21" s="88"/>
    </row>
    <row r="22" spans="1:12" hidden="1">
      <c r="K22" s="88"/>
    </row>
    <row r="23" spans="1:12">
      <c r="A23" s="75"/>
      <c r="B23" s="75"/>
      <c r="C23" s="80" t="s">
        <v>92</v>
      </c>
      <c r="D23" s="78" t="s">
        <v>181</v>
      </c>
      <c r="E23" s="75"/>
      <c r="F23" s="75"/>
      <c r="G23" s="75"/>
      <c r="H23" s="75"/>
      <c r="I23" s="86">
        <f>SUM(I24:I26)</f>
        <v>63141.792887999996</v>
      </c>
    </row>
    <row r="24" spans="1:12">
      <c r="A24" s="77" t="s">
        <v>184</v>
      </c>
      <c r="B24" s="77" t="s">
        <v>182</v>
      </c>
      <c r="C24" s="77" t="s">
        <v>96</v>
      </c>
      <c r="D24" s="83" t="s">
        <v>68</v>
      </c>
      <c r="E24" s="77" t="s">
        <v>183</v>
      </c>
      <c r="F24" s="77">
        <v>12</v>
      </c>
      <c r="G24" s="85">
        <v>1463.1759999999999</v>
      </c>
      <c r="H24" s="82">
        <f t="shared" ref="H24" si="2">G24+G24*I$6</f>
        <v>1844.3333479999999</v>
      </c>
      <c r="I24" s="82">
        <f>H24*F24</f>
        <v>22132.000175999998</v>
      </c>
      <c r="K24" s="88"/>
    </row>
    <row r="25" spans="1:12">
      <c r="A25" s="77" t="s">
        <v>184</v>
      </c>
      <c r="B25" s="77" t="s">
        <v>185</v>
      </c>
      <c r="C25" s="77" t="s">
        <v>97</v>
      </c>
      <c r="D25" s="83" t="s">
        <v>186</v>
      </c>
      <c r="E25" s="77" t="s">
        <v>183</v>
      </c>
      <c r="F25" s="77">
        <v>12</v>
      </c>
      <c r="G25" s="89">
        <v>1133.1719999999998</v>
      </c>
      <c r="H25" s="82">
        <f t="shared" ref="H25" si="3">G25+G25*I$6</f>
        <v>1428.3633059999997</v>
      </c>
      <c r="I25" s="82">
        <f>H25*F25</f>
        <v>17140.359671999999</v>
      </c>
    </row>
    <row r="26" spans="1:12">
      <c r="A26" s="77" t="s">
        <v>184</v>
      </c>
      <c r="B26" s="77" t="s">
        <v>188</v>
      </c>
      <c r="C26" s="77" t="s">
        <v>98</v>
      </c>
      <c r="D26" s="83" t="s">
        <v>189</v>
      </c>
      <c r="E26" s="77" t="s">
        <v>183</v>
      </c>
      <c r="F26" s="77">
        <v>12</v>
      </c>
      <c r="G26" s="89">
        <v>1578.04</v>
      </c>
      <c r="H26" s="82">
        <f t="shared" ref="H26" si="4">G26+G26*I$6</f>
        <v>1989.11942</v>
      </c>
      <c r="I26" s="82">
        <f>H26*F26</f>
        <v>23869.43304</v>
      </c>
      <c r="K26" s="90" t="s">
        <v>190</v>
      </c>
      <c r="L26">
        <v>30</v>
      </c>
    </row>
    <row r="27" spans="1:12">
      <c r="A27" s="75"/>
      <c r="B27" s="75"/>
      <c r="C27" s="80" t="s">
        <v>93</v>
      </c>
      <c r="D27" s="78" t="s">
        <v>187</v>
      </c>
      <c r="E27" s="75"/>
      <c r="F27" s="75"/>
      <c r="G27" s="75"/>
      <c r="H27" s="75"/>
      <c r="I27" s="86" t="e">
        <f>SUM(I28)</f>
        <v>#REF!</v>
      </c>
      <c r="L27" s="88">
        <v>12</v>
      </c>
    </row>
    <row r="28" spans="1:12" ht="29.25">
      <c r="A28" s="84" t="s">
        <v>95</v>
      </c>
      <c r="B28" s="84" t="s">
        <v>89</v>
      </c>
      <c r="C28" s="77" t="s">
        <v>104</v>
      </c>
      <c r="D28" s="83" t="s">
        <v>192</v>
      </c>
      <c r="E28" s="77" t="s">
        <v>91</v>
      </c>
      <c r="F28" s="77">
        <v>12</v>
      </c>
      <c r="G28" s="91" t="e">
        <f>'COMPOSIÇÃO ANALÍTICA'!#REF!</f>
        <v>#REF!</v>
      </c>
      <c r="H28" s="91" t="e">
        <f t="shared" ref="H28" si="5">G28+G28*I$6</f>
        <v>#REF!</v>
      </c>
      <c r="I28" s="91" t="e">
        <f t="shared" ref="I28" si="6">ROUND(H28*F28,2)</f>
        <v>#REF!</v>
      </c>
      <c r="L28" s="88">
        <f>L27*K26/L26</f>
        <v>1578.04</v>
      </c>
    </row>
    <row r="29" spans="1:12">
      <c r="A29" s="99" t="s">
        <v>179</v>
      </c>
      <c r="B29" s="100"/>
      <c r="C29" s="100"/>
      <c r="D29" s="100"/>
      <c r="E29" s="100"/>
      <c r="F29" s="100"/>
      <c r="G29" s="100"/>
      <c r="H29" s="101"/>
      <c r="I29" s="82" t="e">
        <f>SUM(I27+I23)</f>
        <v>#REF!</v>
      </c>
      <c r="J29" s="88"/>
    </row>
    <row r="30" spans="1:12">
      <c r="A30" s="102"/>
      <c r="B30" s="102"/>
      <c r="C30" s="102"/>
      <c r="D30" s="102"/>
      <c r="E30" s="102"/>
      <c r="F30" s="102"/>
      <c r="G30" s="102"/>
      <c r="H30" s="102"/>
      <c r="I30" s="88"/>
    </row>
    <row r="31" spans="1:12">
      <c r="I31" s="88" t="e">
        <f>I29-I29*0.3</f>
        <v>#REF!</v>
      </c>
    </row>
    <row r="32" spans="1:12">
      <c r="I32" s="88" t="e">
        <f>I29/12</f>
        <v>#REF!</v>
      </c>
    </row>
    <row r="35" spans="9:9">
      <c r="I35" s="88" t="e">
        <f>I31/12</f>
        <v>#REF!</v>
      </c>
    </row>
  </sheetData>
  <mergeCells count="11">
    <mergeCell ref="D1:I1"/>
    <mergeCell ref="D2:I2"/>
    <mergeCell ref="D3:G5"/>
    <mergeCell ref="H3:I3"/>
    <mergeCell ref="A6:C6"/>
    <mergeCell ref="D6:G6"/>
    <mergeCell ref="A29:H29"/>
    <mergeCell ref="A30:H30"/>
    <mergeCell ref="A7:C7"/>
    <mergeCell ref="D7:G7"/>
    <mergeCell ref="A20:H20"/>
  </mergeCells>
  <phoneticPr fontId="27" type="noConversion"/>
  <pageMargins left="0.511811024" right="0.511811024" top="0.78740157499999996" bottom="0.78740157499999996" header="0.31496062000000002" footer="0.31496062000000002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04C23-F921-4E86-8442-975334C1CC10}">
  <dimension ref="A1:I18"/>
  <sheetViews>
    <sheetView view="pageBreakPreview" zoomScale="85" zoomScaleNormal="100" zoomScaleSheetLayoutView="85" workbookViewId="0">
      <selection activeCell="A18" sqref="A1:I18"/>
    </sheetView>
  </sheetViews>
  <sheetFormatPr defaultRowHeight="15"/>
  <cols>
    <col min="1" max="1" width="14.28515625" bestFit="1" customWidth="1"/>
    <col min="2" max="2" width="18.85546875" customWidth="1"/>
    <col min="3" max="3" width="5.28515625" bestFit="1" customWidth="1"/>
    <col min="4" max="4" width="87.85546875" customWidth="1"/>
    <col min="5" max="5" width="8.7109375" customWidth="1"/>
    <col min="6" max="6" width="12.85546875" customWidth="1"/>
    <col min="7" max="7" width="16" customWidth="1"/>
    <col min="8" max="8" width="16.5703125" bestFit="1" customWidth="1"/>
    <col min="9" max="9" width="17.28515625" bestFit="1" customWidth="1"/>
  </cols>
  <sheetData>
    <row r="1" spans="1:9" ht="19.5">
      <c r="A1" s="1"/>
      <c r="B1" s="2"/>
      <c r="C1" s="3"/>
      <c r="D1" s="109" t="s">
        <v>0</v>
      </c>
      <c r="E1" s="109"/>
      <c r="F1" s="109"/>
      <c r="G1" s="109"/>
      <c r="H1" s="109"/>
      <c r="I1" s="110"/>
    </row>
    <row r="2" spans="1:9" ht="20.25" thickBot="1">
      <c r="A2" s="4"/>
      <c r="B2" s="5"/>
      <c r="C2" s="6"/>
      <c r="D2" s="111" t="s">
        <v>1</v>
      </c>
      <c r="E2" s="112"/>
      <c r="F2" s="112"/>
      <c r="G2" s="112"/>
      <c r="H2" s="112"/>
      <c r="I2" s="113"/>
    </row>
    <row r="3" spans="1:9" ht="16.5" thickBot="1">
      <c r="A3" s="4"/>
      <c r="B3" s="5"/>
      <c r="C3" s="6"/>
      <c r="D3" s="114" t="s">
        <v>2</v>
      </c>
      <c r="E3" s="115"/>
      <c r="F3" s="115"/>
      <c r="G3" s="116"/>
      <c r="H3" s="123" t="s">
        <v>3</v>
      </c>
      <c r="I3" s="124"/>
    </row>
    <row r="4" spans="1:9" ht="16.5" thickBot="1">
      <c r="A4" s="4"/>
      <c r="B4" s="5"/>
      <c r="C4" s="6"/>
      <c r="D4" s="117"/>
      <c r="E4" s="118"/>
      <c r="F4" s="118"/>
      <c r="G4" s="119"/>
      <c r="H4" s="7" t="s">
        <v>4</v>
      </c>
      <c r="I4" s="8">
        <v>44461</v>
      </c>
    </row>
    <row r="5" spans="1:9" ht="16.5" thickBot="1">
      <c r="A5" s="4"/>
      <c r="B5" s="9"/>
      <c r="C5" s="6"/>
      <c r="D5" s="120"/>
      <c r="E5" s="121"/>
      <c r="F5" s="121"/>
      <c r="G5" s="122"/>
      <c r="H5" s="10" t="s">
        <v>5</v>
      </c>
      <c r="I5" s="11">
        <v>1.1338999999999999</v>
      </c>
    </row>
    <row r="6" spans="1:9" ht="17.25" thickBot="1">
      <c r="A6" s="125" t="s">
        <v>6</v>
      </c>
      <c r="B6" s="126"/>
      <c r="C6" s="127"/>
      <c r="D6" s="128" t="s">
        <v>60</v>
      </c>
      <c r="E6" s="129"/>
      <c r="F6" s="129"/>
      <c r="G6" s="130"/>
      <c r="H6" s="12" t="s">
        <v>7</v>
      </c>
      <c r="I6" s="13">
        <v>0.26050000000000001</v>
      </c>
    </row>
    <row r="7" spans="1:9" ht="30.6" customHeight="1" thickBot="1">
      <c r="A7" s="103" t="s">
        <v>210</v>
      </c>
      <c r="B7" s="104"/>
      <c r="C7" s="105"/>
      <c r="D7" s="106" t="s">
        <v>61</v>
      </c>
      <c r="E7" s="107"/>
      <c r="F7" s="107"/>
      <c r="G7" s="108"/>
      <c r="H7" s="14" t="s">
        <v>8</v>
      </c>
      <c r="I7" s="87">
        <f>I18</f>
        <v>385713.72000000003</v>
      </c>
    </row>
    <row r="8" spans="1:9" ht="38.25">
      <c r="A8" s="60" t="s">
        <v>9</v>
      </c>
      <c r="B8" s="61" t="s">
        <v>10</v>
      </c>
      <c r="C8" s="60" t="s">
        <v>11</v>
      </c>
      <c r="D8" s="61" t="s">
        <v>12</v>
      </c>
      <c r="E8" s="60" t="s">
        <v>13</v>
      </c>
      <c r="F8" s="62" t="s">
        <v>14</v>
      </c>
      <c r="G8" s="63" t="s">
        <v>15</v>
      </c>
      <c r="H8" s="63" t="s">
        <v>16</v>
      </c>
      <c r="I8" s="63" t="s">
        <v>17</v>
      </c>
    </row>
    <row r="9" spans="1:9">
      <c r="A9" s="92"/>
      <c r="B9" s="92"/>
      <c r="C9" s="93" t="s">
        <v>92</v>
      </c>
      <c r="D9" s="92" t="s">
        <v>193</v>
      </c>
      <c r="E9" s="92"/>
      <c r="F9" s="92"/>
      <c r="G9" s="92"/>
      <c r="H9" s="92"/>
      <c r="I9" s="92"/>
    </row>
    <row r="10" spans="1:9">
      <c r="A10" s="94" t="s">
        <v>184</v>
      </c>
      <c r="B10" s="94" t="s">
        <v>194</v>
      </c>
      <c r="C10" s="94" t="s">
        <v>96</v>
      </c>
      <c r="D10" s="95" t="s">
        <v>174</v>
      </c>
      <c r="E10" s="94" t="s">
        <v>175</v>
      </c>
      <c r="F10" s="94">
        <v>3000</v>
      </c>
      <c r="G10" s="97">
        <v>51.14</v>
      </c>
      <c r="H10" s="97">
        <f>ROUND(G10+G10*I$6,2)</f>
        <v>64.459999999999994</v>
      </c>
      <c r="I10" s="97">
        <f>ROUND(H10*F10,2)</f>
        <v>193380</v>
      </c>
    </row>
    <row r="11" spans="1:9">
      <c r="A11" s="94" t="s">
        <v>184</v>
      </c>
      <c r="B11" s="94" t="s">
        <v>195</v>
      </c>
      <c r="C11" s="94" t="s">
        <v>97</v>
      </c>
      <c r="D11" s="95" t="s">
        <v>176</v>
      </c>
      <c r="E11" s="94" t="s">
        <v>175</v>
      </c>
      <c r="F11" s="94">
        <v>1200</v>
      </c>
      <c r="G11" s="97">
        <v>59.6</v>
      </c>
      <c r="H11" s="97">
        <f t="shared" ref="H11:H17" si="0">ROUND(G11+G11*I$6,2)</f>
        <v>75.13</v>
      </c>
      <c r="I11" s="97">
        <f t="shared" ref="I11:I16" si="1">ROUND(H11*F11,2)</f>
        <v>90156</v>
      </c>
    </row>
    <row r="12" spans="1:9" ht="30">
      <c r="A12" s="94" t="s">
        <v>184</v>
      </c>
      <c r="B12" s="94" t="str">
        <f>'COMPOSIÇÃO ANALÍTICA'!B7</f>
        <v>INFRA ELÉTR. 001</v>
      </c>
      <c r="C12" s="94" t="s">
        <v>98</v>
      </c>
      <c r="D12" s="96" t="s">
        <v>214</v>
      </c>
      <c r="E12" s="94" t="s">
        <v>175</v>
      </c>
      <c r="F12" s="94">
        <v>1200</v>
      </c>
      <c r="G12" s="97">
        <f>'COMPOSIÇÃO ANALÍTICA'!G15</f>
        <v>50.19</v>
      </c>
      <c r="H12" s="97">
        <f t="shared" si="0"/>
        <v>63.26</v>
      </c>
      <c r="I12" s="97">
        <f t="shared" si="1"/>
        <v>75912</v>
      </c>
    </row>
    <row r="13" spans="1:9">
      <c r="A13" s="94" t="s">
        <v>197</v>
      </c>
      <c r="B13" s="94" t="str">
        <f>'COMPOSIÇÃO ANALÍTICA'!B18</f>
        <v>INFRA ELÉTR. 002</v>
      </c>
      <c r="C13" s="94" t="s">
        <v>99</v>
      </c>
      <c r="D13" s="95" t="str">
        <f>'COMPOSIÇÃO ANALÍTICA'!C18</f>
        <v xml:space="preserve">SUBSTITUIÇÃO DE BRACO EM TUBO DE AÇO GALVANIZADO </v>
      </c>
      <c r="E13" s="94" t="s">
        <v>175</v>
      </c>
      <c r="F13" s="94">
        <v>60</v>
      </c>
      <c r="G13" s="97">
        <f>'COMPOSIÇÃO ANALÍTICA'!G26</f>
        <v>65.150000000000006</v>
      </c>
      <c r="H13" s="97">
        <f t="shared" si="0"/>
        <v>82.12</v>
      </c>
      <c r="I13" s="97">
        <f t="shared" si="1"/>
        <v>4927.2</v>
      </c>
    </row>
    <row r="14" spans="1:9">
      <c r="A14" s="94" t="s">
        <v>197</v>
      </c>
      <c r="B14" s="94" t="str">
        <f>'COMPOSIÇÃO ANALÍTICA'!B29</f>
        <v>INFRA ELÉTR. 003</v>
      </c>
      <c r="C14" s="94" t="s">
        <v>100</v>
      </c>
      <c r="D14" s="95" t="s">
        <v>82</v>
      </c>
      <c r="E14" s="94" t="s">
        <v>175</v>
      </c>
      <c r="F14" s="94">
        <v>12</v>
      </c>
      <c r="G14" s="97">
        <f>'COMPOSIÇÃO ANALÍTICA'!G36</f>
        <v>77.14</v>
      </c>
      <c r="H14" s="97">
        <f t="shared" si="0"/>
        <v>97.23</v>
      </c>
      <c r="I14" s="97">
        <f t="shared" si="1"/>
        <v>1166.76</v>
      </c>
    </row>
    <row r="15" spans="1:9">
      <c r="A15" s="94" t="s">
        <v>197</v>
      </c>
      <c r="B15" s="94" t="str">
        <f>'COMPOSIÇÃO ANALÍTICA'!B39</f>
        <v>INFRA ELÉTR. 004</v>
      </c>
      <c r="C15" s="94" t="s">
        <v>101</v>
      </c>
      <c r="D15" s="95" t="s">
        <v>198</v>
      </c>
      <c r="E15" s="94" t="s">
        <v>175</v>
      </c>
      <c r="F15" s="94">
        <v>48</v>
      </c>
      <c r="G15" s="97">
        <f>'COMPOSIÇÃO ANALÍTICA'!G46</f>
        <v>115.71</v>
      </c>
      <c r="H15" s="97">
        <f t="shared" si="0"/>
        <v>145.85</v>
      </c>
      <c r="I15" s="97">
        <f t="shared" si="1"/>
        <v>7000.8</v>
      </c>
    </row>
    <row r="16" spans="1:9">
      <c r="A16" s="94" t="s">
        <v>197</v>
      </c>
      <c r="B16" s="94" t="str">
        <f>'COMPOSIÇÃO ANALÍTICA'!B49</f>
        <v>INFRA ELÉTR. 005</v>
      </c>
      <c r="C16" s="94" t="s">
        <v>102</v>
      </c>
      <c r="D16" s="95" t="s">
        <v>86</v>
      </c>
      <c r="E16" s="94" t="s">
        <v>64</v>
      </c>
      <c r="F16" s="94">
        <v>24</v>
      </c>
      <c r="G16" s="97">
        <f>'COMPOSIÇÃO ANALÍTICA'!G57</f>
        <v>138.57</v>
      </c>
      <c r="H16" s="97">
        <f t="shared" si="0"/>
        <v>174.67</v>
      </c>
      <c r="I16" s="97">
        <f t="shared" si="1"/>
        <v>4192.08</v>
      </c>
    </row>
    <row r="17" spans="1:9">
      <c r="A17" s="94" t="s">
        <v>197</v>
      </c>
      <c r="B17" s="94" t="str">
        <f>'COMPOSIÇÃO ANALÍTICA'!B60</f>
        <v>INFRA ELÉTR. 006</v>
      </c>
      <c r="C17" s="94" t="s">
        <v>180</v>
      </c>
      <c r="D17" s="95" t="s">
        <v>88</v>
      </c>
      <c r="E17" s="94" t="s">
        <v>64</v>
      </c>
      <c r="F17" s="94">
        <v>24</v>
      </c>
      <c r="G17" s="97">
        <f>'COMPOSIÇÃO ANALÍTICA'!G67</f>
        <v>296.8</v>
      </c>
      <c r="H17" s="97">
        <f t="shared" si="0"/>
        <v>374.12</v>
      </c>
      <c r="I17" s="97">
        <f t="shared" ref="I17" si="2">ROUND(H17*F17,2)</f>
        <v>8978.8799999999992</v>
      </c>
    </row>
    <row r="18" spans="1:9">
      <c r="A18" s="131" t="s">
        <v>203</v>
      </c>
      <c r="B18" s="131"/>
      <c r="C18" s="131"/>
      <c r="D18" s="131"/>
      <c r="E18" s="131"/>
      <c r="F18" s="131"/>
      <c r="G18" s="131"/>
      <c r="H18" s="131"/>
      <c r="I18" s="98">
        <f>SUM(I10:I17)</f>
        <v>385713.72000000003</v>
      </c>
    </row>
  </sheetData>
  <mergeCells count="9">
    <mergeCell ref="A18:H18"/>
    <mergeCell ref="A7:C7"/>
    <mergeCell ref="D7:G7"/>
    <mergeCell ref="D1:I1"/>
    <mergeCell ref="D2:I2"/>
    <mergeCell ref="D3:G5"/>
    <mergeCell ref="H3:I3"/>
    <mergeCell ref="A6:C6"/>
    <mergeCell ref="D6:G6"/>
  </mergeCells>
  <phoneticPr fontId="27" type="noConversion"/>
  <pageMargins left="0.511811024" right="0.511811024" top="0.78740157499999996" bottom="0.78740157499999996" header="0.31496062000000002" footer="0.31496062000000002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4A57E-5688-4016-B5E9-12A4E44ED293}">
  <sheetPr>
    <tabColor rgb="FF00B050"/>
  </sheetPr>
  <dimension ref="B2:G68"/>
  <sheetViews>
    <sheetView view="pageBreakPreview" topLeftCell="A55" zoomScaleNormal="100" zoomScaleSheetLayoutView="100" workbookViewId="0">
      <selection activeCell="B48" sqref="B48:G68"/>
    </sheetView>
  </sheetViews>
  <sheetFormatPr defaultColWidth="9.140625" defaultRowHeight="15"/>
  <cols>
    <col min="2" max="2" width="17.5703125" customWidth="1"/>
    <col min="3" max="3" width="46.28515625" customWidth="1"/>
    <col min="5" max="5" width="19.28515625" customWidth="1"/>
    <col min="6" max="6" width="11.5703125" bestFit="1" customWidth="1"/>
    <col min="7" max="7" width="14.85546875" bestFit="1" customWidth="1"/>
  </cols>
  <sheetData>
    <row r="2" spans="2:7" ht="30" customHeight="1">
      <c r="B2" s="136" t="s">
        <v>105</v>
      </c>
      <c r="C2" s="136"/>
      <c r="D2" s="136"/>
      <c r="E2" s="136"/>
      <c r="F2" s="136"/>
      <c r="G2" s="136"/>
    </row>
    <row r="3" spans="2:7" ht="30" customHeight="1">
      <c r="B3" s="136"/>
      <c r="C3" s="136"/>
      <c r="D3" s="136"/>
      <c r="E3" s="136"/>
      <c r="F3" s="136"/>
      <c r="G3" s="136"/>
    </row>
    <row r="5" spans="2:7" ht="19.5">
      <c r="B5" s="137" t="s">
        <v>62</v>
      </c>
      <c r="C5" s="137"/>
      <c r="D5" s="137"/>
      <c r="E5" s="137"/>
      <c r="F5" s="137"/>
      <c r="G5" s="137"/>
    </row>
    <row r="6" spans="2:7" ht="15.75" thickBot="1"/>
    <row r="7" spans="2:7" ht="54">
      <c r="B7" s="33" t="s">
        <v>63</v>
      </c>
      <c r="C7" s="34" t="str">
        <f>'PLANILHA ORÇAMENTARIA 2.0'!D12</f>
        <v>SUBSTITUIÇÃO DE RELÉ FOTOELÉTRICO PARA COMANDO DE ILUMINAÇÃO EXTERNA 1000 W - INSTALAÇÃO. AF_08/2020 (NÃO INCLUI FORNECINENTO)</v>
      </c>
      <c r="D7" s="35" t="s">
        <v>64</v>
      </c>
      <c r="E7" s="36" t="s">
        <v>65</v>
      </c>
      <c r="F7" s="37" t="s">
        <v>66</v>
      </c>
      <c r="G7" s="38" t="s">
        <v>67</v>
      </c>
    </row>
    <row r="8" spans="2:7" ht="81">
      <c r="B8" s="39" t="s">
        <v>200</v>
      </c>
      <c r="C8" s="40" t="s">
        <v>201</v>
      </c>
      <c r="D8" s="41" t="s">
        <v>202</v>
      </c>
      <c r="E8" s="42" t="s">
        <v>206</v>
      </c>
      <c r="F8" s="43" t="s">
        <v>211</v>
      </c>
      <c r="G8" s="44">
        <f>TRUNC(E8*F8,2)</f>
        <v>48.9</v>
      </c>
    </row>
    <row r="9" spans="2:7" ht="27">
      <c r="B9" s="39" t="s">
        <v>207</v>
      </c>
      <c r="C9" s="40" t="s">
        <v>70</v>
      </c>
      <c r="D9" s="41" t="s">
        <v>69</v>
      </c>
      <c r="E9" s="42" t="s">
        <v>208</v>
      </c>
      <c r="F9" s="43" t="s">
        <v>212</v>
      </c>
      <c r="G9" s="44">
        <f t="shared" ref="G9:G10" si="0">TRUNC(E9*F9,2)</f>
        <v>0.56000000000000005</v>
      </c>
    </row>
    <row r="10" spans="2:7" ht="27">
      <c r="B10" s="39" t="s">
        <v>209</v>
      </c>
      <c r="C10" s="40" t="s">
        <v>68</v>
      </c>
      <c r="D10" s="41" t="s">
        <v>69</v>
      </c>
      <c r="E10" s="42" t="s">
        <v>208</v>
      </c>
      <c r="F10" s="43" t="s">
        <v>213</v>
      </c>
      <c r="G10" s="44">
        <f t="shared" si="0"/>
        <v>0.73</v>
      </c>
    </row>
    <row r="11" spans="2:7">
      <c r="B11" s="45"/>
      <c r="C11" s="46"/>
      <c r="D11" s="135" t="s">
        <v>71</v>
      </c>
      <c r="E11" s="135"/>
      <c r="F11" s="47"/>
      <c r="G11" s="48">
        <v>0</v>
      </c>
    </row>
    <row r="12" spans="2:7">
      <c r="B12" s="45"/>
      <c r="C12" s="49"/>
      <c r="D12" s="50" t="s">
        <v>72</v>
      </c>
      <c r="E12" s="51"/>
      <c r="F12" s="47"/>
      <c r="G12" s="48">
        <v>0</v>
      </c>
    </row>
    <row r="13" spans="2:7">
      <c r="B13" s="45"/>
      <c r="C13" s="49"/>
      <c r="D13" s="50" t="s">
        <v>73</v>
      </c>
      <c r="E13" s="51"/>
      <c r="F13" s="47"/>
      <c r="G13" s="48">
        <f>SUM(G9:G10)</f>
        <v>1.29</v>
      </c>
    </row>
    <row r="14" spans="2:7">
      <c r="B14" s="45"/>
      <c r="C14" s="49"/>
      <c r="D14" s="132" t="s">
        <v>74</v>
      </c>
      <c r="E14" s="132"/>
      <c r="F14" s="47"/>
      <c r="G14" s="48">
        <f>G8</f>
        <v>48.9</v>
      </c>
    </row>
    <row r="15" spans="2:7">
      <c r="B15" s="45"/>
      <c r="C15" s="49"/>
      <c r="D15" s="52" t="s">
        <v>75</v>
      </c>
      <c r="E15" s="51"/>
      <c r="F15" s="47"/>
      <c r="G15" s="53">
        <f>SUM(G11:G14)</f>
        <v>50.19</v>
      </c>
    </row>
    <row r="16" spans="2:7" ht="15.75" thickBot="1">
      <c r="B16" s="54" t="s">
        <v>76</v>
      </c>
      <c r="C16" s="133" t="s">
        <v>205</v>
      </c>
      <c r="D16" s="133"/>
      <c r="E16" s="133"/>
      <c r="F16" s="133"/>
      <c r="G16" s="134"/>
    </row>
    <row r="17" spans="2:7" ht="15.75" thickBot="1"/>
    <row r="18" spans="2:7" ht="27">
      <c r="B18" s="33" t="s">
        <v>77</v>
      </c>
      <c r="C18" s="34" t="s">
        <v>80</v>
      </c>
      <c r="D18" s="35" t="s">
        <v>64</v>
      </c>
      <c r="E18" s="36" t="s">
        <v>65</v>
      </c>
      <c r="F18" s="37" t="s">
        <v>66</v>
      </c>
      <c r="G18" s="38" t="s">
        <v>67</v>
      </c>
    </row>
    <row r="19" spans="2:7" ht="27">
      <c r="B19" s="39">
        <v>88264</v>
      </c>
      <c r="C19" s="40" t="s">
        <v>68</v>
      </c>
      <c r="D19" s="41" t="s">
        <v>69</v>
      </c>
      <c r="E19" s="42">
        <v>0.4</v>
      </c>
      <c r="F19" s="43" t="s">
        <v>213</v>
      </c>
      <c r="G19" s="44">
        <f>TRUNC(E19*F19,2)</f>
        <v>8.73</v>
      </c>
    </row>
    <row r="20" spans="2:7" ht="27">
      <c r="B20" s="39">
        <v>88247</v>
      </c>
      <c r="C20" s="40" t="s">
        <v>70</v>
      </c>
      <c r="D20" s="41" t="s">
        <v>69</v>
      </c>
      <c r="E20" s="42">
        <v>0.45</v>
      </c>
      <c r="F20" s="43" t="s">
        <v>212</v>
      </c>
      <c r="G20" s="44">
        <f t="shared" ref="G20" si="1">TRUNC(E20*F20,2)</f>
        <v>7.52</v>
      </c>
    </row>
    <row r="21" spans="2:7" ht="81">
      <c r="B21" s="39" t="s">
        <v>200</v>
      </c>
      <c r="C21" s="40" t="s">
        <v>201</v>
      </c>
      <c r="D21" s="41" t="s">
        <v>202</v>
      </c>
      <c r="E21" s="42">
        <v>0.23880000000000001</v>
      </c>
      <c r="F21" s="43" t="s">
        <v>211</v>
      </c>
      <c r="G21" s="44">
        <f t="shared" ref="G21" si="2">TRUNC(E21*F21,2)</f>
        <v>48.9</v>
      </c>
    </row>
    <row r="22" spans="2:7">
      <c r="B22" s="45"/>
      <c r="C22" s="46"/>
      <c r="D22" s="135" t="s">
        <v>71</v>
      </c>
      <c r="E22" s="135"/>
      <c r="F22" s="47"/>
      <c r="G22" s="48">
        <v>0</v>
      </c>
    </row>
    <row r="23" spans="2:7">
      <c r="B23" s="45"/>
      <c r="C23" s="49"/>
      <c r="D23" s="50" t="s">
        <v>72</v>
      </c>
      <c r="E23" s="51"/>
      <c r="F23" s="47"/>
      <c r="G23" s="48">
        <v>0</v>
      </c>
    </row>
    <row r="24" spans="2:7">
      <c r="B24" s="45"/>
      <c r="C24" s="49"/>
      <c r="D24" s="50" t="s">
        <v>73</v>
      </c>
      <c r="E24" s="51"/>
      <c r="F24" s="47"/>
      <c r="G24" s="48">
        <f>SUM(G19:G20)</f>
        <v>16.25</v>
      </c>
    </row>
    <row r="25" spans="2:7">
      <c r="B25" s="45"/>
      <c r="C25" s="49"/>
      <c r="D25" s="132" t="s">
        <v>74</v>
      </c>
      <c r="E25" s="132"/>
      <c r="F25" s="47"/>
      <c r="G25" s="48">
        <f>G21</f>
        <v>48.9</v>
      </c>
    </row>
    <row r="26" spans="2:7">
      <c r="B26" s="45"/>
      <c r="C26" s="49"/>
      <c r="D26" s="52" t="s">
        <v>75</v>
      </c>
      <c r="E26" s="51"/>
      <c r="F26" s="47"/>
      <c r="G26" s="53">
        <f>SUM(G22:G25)</f>
        <v>65.150000000000006</v>
      </c>
    </row>
    <row r="27" spans="2:7" ht="15.75" thickBot="1">
      <c r="B27" s="54" t="s">
        <v>76</v>
      </c>
      <c r="C27" s="133" t="s">
        <v>196</v>
      </c>
      <c r="D27" s="133"/>
      <c r="E27" s="133"/>
      <c r="F27" s="133"/>
      <c r="G27" s="134"/>
    </row>
    <row r="28" spans="2:7" ht="15.75" thickBot="1"/>
    <row r="29" spans="2:7" ht="27">
      <c r="B29" s="33" t="s">
        <v>78</v>
      </c>
      <c r="C29" s="34" t="s">
        <v>82</v>
      </c>
      <c r="D29" s="35" t="s">
        <v>64</v>
      </c>
      <c r="E29" s="36" t="s">
        <v>65</v>
      </c>
      <c r="F29" s="37" t="s">
        <v>66</v>
      </c>
      <c r="G29" s="38" t="s">
        <v>67</v>
      </c>
    </row>
    <row r="30" spans="2:7" ht="27">
      <c r="B30" s="39">
        <v>88264</v>
      </c>
      <c r="C30" s="40" t="s">
        <v>68</v>
      </c>
      <c r="D30" s="41" t="s">
        <v>69</v>
      </c>
      <c r="E30" s="42">
        <v>2</v>
      </c>
      <c r="F30" s="43" t="s">
        <v>213</v>
      </c>
      <c r="G30" s="44">
        <f>TRUNC(E30*F30,2)</f>
        <v>43.68</v>
      </c>
    </row>
    <row r="31" spans="2:7" ht="27">
      <c r="B31" s="39">
        <v>88247</v>
      </c>
      <c r="C31" s="40" t="s">
        <v>70</v>
      </c>
      <c r="D31" s="41" t="s">
        <v>69</v>
      </c>
      <c r="E31" s="42">
        <v>2</v>
      </c>
      <c r="F31" s="43" t="s">
        <v>212</v>
      </c>
      <c r="G31" s="44">
        <f t="shared" ref="G31" si="3">TRUNC(E31*F31,2)</f>
        <v>33.46</v>
      </c>
    </row>
    <row r="32" spans="2:7">
      <c r="B32" s="45"/>
      <c r="C32" s="46"/>
      <c r="D32" s="135" t="s">
        <v>71</v>
      </c>
      <c r="E32" s="135"/>
      <c r="F32" s="47"/>
      <c r="G32" s="48">
        <v>0</v>
      </c>
    </row>
    <row r="33" spans="2:7">
      <c r="B33" s="45"/>
      <c r="C33" s="49"/>
      <c r="D33" s="50" t="s">
        <v>72</v>
      </c>
      <c r="E33" s="51"/>
      <c r="F33" s="47"/>
      <c r="G33" s="48">
        <v>0</v>
      </c>
    </row>
    <row r="34" spans="2:7">
      <c r="B34" s="45"/>
      <c r="C34" s="49"/>
      <c r="D34" s="50" t="s">
        <v>73</v>
      </c>
      <c r="E34" s="51"/>
      <c r="F34" s="47"/>
      <c r="G34" s="48">
        <f>SUM(G30:G31)</f>
        <v>77.14</v>
      </c>
    </row>
    <row r="35" spans="2:7">
      <c r="B35" s="45"/>
      <c r="C35" s="49"/>
      <c r="D35" s="132" t="s">
        <v>74</v>
      </c>
      <c r="E35" s="132"/>
      <c r="F35" s="47"/>
      <c r="G35" s="48">
        <v>0</v>
      </c>
    </row>
    <row r="36" spans="2:7">
      <c r="B36" s="45"/>
      <c r="C36" s="49"/>
      <c r="D36" s="52" t="s">
        <v>75</v>
      </c>
      <c r="E36" s="51"/>
      <c r="F36" s="47"/>
      <c r="G36" s="53">
        <f>SUM(G32:G35)</f>
        <v>77.14</v>
      </c>
    </row>
    <row r="37" spans="2:7" ht="15.75" thickBot="1">
      <c r="B37" s="54" t="s">
        <v>76</v>
      </c>
      <c r="C37" s="55" t="s">
        <v>204</v>
      </c>
      <c r="D37" s="56"/>
      <c r="E37" s="57"/>
      <c r="F37" s="58"/>
      <c r="G37" s="59"/>
    </row>
    <row r="38" spans="2:7" ht="15.75" thickBot="1"/>
    <row r="39" spans="2:7" ht="27">
      <c r="B39" s="33" t="s">
        <v>79</v>
      </c>
      <c r="C39" s="34" t="s">
        <v>198</v>
      </c>
      <c r="D39" s="35" t="s">
        <v>64</v>
      </c>
      <c r="E39" s="36" t="s">
        <v>65</v>
      </c>
      <c r="F39" s="37" t="s">
        <v>66</v>
      </c>
      <c r="G39" s="38" t="s">
        <v>67</v>
      </c>
    </row>
    <row r="40" spans="2:7" ht="27">
      <c r="B40" s="39">
        <v>88264</v>
      </c>
      <c r="C40" s="40" t="s">
        <v>68</v>
      </c>
      <c r="D40" s="41" t="s">
        <v>69</v>
      </c>
      <c r="E40" s="42">
        <v>3</v>
      </c>
      <c r="F40" s="43" t="s">
        <v>213</v>
      </c>
      <c r="G40" s="44">
        <f>TRUNC(E40*F40,2)</f>
        <v>65.52</v>
      </c>
    </row>
    <row r="41" spans="2:7" ht="27">
      <c r="B41" s="39">
        <v>88247</v>
      </c>
      <c r="C41" s="40" t="s">
        <v>70</v>
      </c>
      <c r="D41" s="41" t="s">
        <v>69</v>
      </c>
      <c r="E41" s="42">
        <v>3</v>
      </c>
      <c r="F41" s="43" t="s">
        <v>212</v>
      </c>
      <c r="G41" s="44">
        <f t="shared" ref="G41" si="4">TRUNC(E41*F41,2)</f>
        <v>50.19</v>
      </c>
    </row>
    <row r="42" spans="2:7">
      <c r="B42" s="45"/>
      <c r="C42" s="46"/>
      <c r="D42" s="135" t="s">
        <v>71</v>
      </c>
      <c r="E42" s="135"/>
      <c r="F42" s="47"/>
      <c r="G42" s="48">
        <v>0</v>
      </c>
    </row>
    <row r="43" spans="2:7">
      <c r="B43" s="45"/>
      <c r="C43" s="49"/>
      <c r="D43" s="50" t="s">
        <v>72</v>
      </c>
      <c r="E43" s="51"/>
      <c r="F43" s="47"/>
      <c r="G43" s="48">
        <v>0</v>
      </c>
    </row>
    <row r="44" spans="2:7">
      <c r="B44" s="45"/>
      <c r="C44" s="49"/>
      <c r="D44" s="50" t="s">
        <v>73</v>
      </c>
      <c r="E44" s="51"/>
      <c r="F44" s="47"/>
      <c r="G44" s="48">
        <f>SUM(G40:G41)</f>
        <v>115.71</v>
      </c>
    </row>
    <row r="45" spans="2:7">
      <c r="B45" s="45"/>
      <c r="C45" s="49"/>
      <c r="D45" s="132" t="s">
        <v>74</v>
      </c>
      <c r="E45" s="132"/>
      <c r="F45" s="47"/>
      <c r="G45" s="48">
        <v>0</v>
      </c>
    </row>
    <row r="46" spans="2:7">
      <c r="B46" s="45"/>
      <c r="C46" s="49"/>
      <c r="D46" s="52" t="s">
        <v>75</v>
      </c>
      <c r="E46" s="51"/>
      <c r="F46" s="47"/>
      <c r="G46" s="53">
        <f>SUM(G42:G45)</f>
        <v>115.71</v>
      </c>
    </row>
    <row r="47" spans="2:7" ht="15.75" thickBot="1">
      <c r="B47" s="54" t="s">
        <v>76</v>
      </c>
      <c r="C47" s="55" t="s">
        <v>199</v>
      </c>
      <c r="D47" s="56"/>
      <c r="E47" s="57"/>
      <c r="F47" s="58"/>
      <c r="G47" s="59"/>
    </row>
    <row r="48" spans="2:7" ht="15.75" thickBot="1"/>
    <row r="49" spans="2:7" ht="27">
      <c r="B49" s="33" t="s">
        <v>81</v>
      </c>
      <c r="C49" s="34" t="s">
        <v>86</v>
      </c>
      <c r="D49" s="35" t="s">
        <v>64</v>
      </c>
      <c r="E49" s="36" t="s">
        <v>65</v>
      </c>
      <c r="F49" s="37" t="s">
        <v>66</v>
      </c>
      <c r="G49" s="38" t="s">
        <v>67</v>
      </c>
    </row>
    <row r="50" spans="2:7" ht="27">
      <c r="B50" s="39">
        <v>88264</v>
      </c>
      <c r="C50" s="40" t="s">
        <v>68</v>
      </c>
      <c r="D50" s="41" t="s">
        <v>69</v>
      </c>
      <c r="E50" s="42">
        <v>2</v>
      </c>
      <c r="F50" s="43" t="s">
        <v>213</v>
      </c>
      <c r="G50" s="44">
        <f>TRUNC(E50*F50,2)</f>
        <v>43.68</v>
      </c>
    </row>
    <row r="51" spans="2:7" ht="27">
      <c r="B51" s="39">
        <v>88247</v>
      </c>
      <c r="C51" s="40" t="s">
        <v>70</v>
      </c>
      <c r="D51" s="41" t="s">
        <v>69</v>
      </c>
      <c r="E51" s="42">
        <v>2</v>
      </c>
      <c r="F51" s="43" t="s">
        <v>212</v>
      </c>
      <c r="G51" s="44">
        <f t="shared" ref="G51" si="5">TRUNC(E51*F51,2)</f>
        <v>33.46</v>
      </c>
    </row>
    <row r="52" spans="2:7" ht="81">
      <c r="B52" s="39" t="s">
        <v>200</v>
      </c>
      <c r="C52" s="40" t="s">
        <v>201</v>
      </c>
      <c r="D52" s="41" t="s">
        <v>202</v>
      </c>
      <c r="E52" s="42">
        <v>0.3</v>
      </c>
      <c r="F52" s="43" t="s">
        <v>211</v>
      </c>
      <c r="G52" s="44">
        <f t="shared" ref="G52" si="6">TRUNC(E52*F52,2)</f>
        <v>61.43</v>
      </c>
    </row>
    <row r="53" spans="2:7">
      <c r="B53" s="45"/>
      <c r="C53" s="46"/>
      <c r="D53" s="135" t="s">
        <v>71</v>
      </c>
      <c r="E53" s="135"/>
      <c r="F53" s="47"/>
      <c r="G53" s="48">
        <v>0</v>
      </c>
    </row>
    <row r="54" spans="2:7">
      <c r="B54" s="45"/>
      <c r="C54" s="49"/>
      <c r="D54" s="50" t="s">
        <v>72</v>
      </c>
      <c r="E54" s="51"/>
      <c r="F54" s="47"/>
      <c r="G54" s="48">
        <v>0</v>
      </c>
    </row>
    <row r="55" spans="2:7">
      <c r="B55" s="45"/>
      <c r="C55" s="49"/>
      <c r="D55" s="50" t="s">
        <v>73</v>
      </c>
      <c r="E55" s="51"/>
      <c r="F55" s="47"/>
      <c r="G55" s="48">
        <f>SUM(G50:G51)</f>
        <v>77.14</v>
      </c>
    </row>
    <row r="56" spans="2:7">
      <c r="B56" s="45"/>
      <c r="C56" s="49"/>
      <c r="D56" s="132" t="s">
        <v>74</v>
      </c>
      <c r="E56" s="132"/>
      <c r="F56" s="47"/>
      <c r="G56" s="48">
        <f>G52</f>
        <v>61.43</v>
      </c>
    </row>
    <row r="57" spans="2:7">
      <c r="B57" s="45"/>
      <c r="C57" s="49"/>
      <c r="D57" s="52" t="s">
        <v>75</v>
      </c>
      <c r="E57" s="51"/>
      <c r="F57" s="47"/>
      <c r="G57" s="53">
        <f>SUM(G53:G56)</f>
        <v>138.57</v>
      </c>
    </row>
    <row r="58" spans="2:7" ht="15" customHeight="1" thickBot="1">
      <c r="B58" s="54" t="s">
        <v>76</v>
      </c>
      <c r="C58" s="133" t="s">
        <v>204</v>
      </c>
      <c r="D58" s="133"/>
      <c r="E58" s="133"/>
      <c r="F58" s="133"/>
      <c r="G58" s="134"/>
    </row>
    <row r="59" spans="2:7" ht="15.75" thickBot="1"/>
    <row r="60" spans="2:7" ht="27">
      <c r="B60" s="33" t="s">
        <v>83</v>
      </c>
      <c r="C60" s="34" t="s">
        <v>88</v>
      </c>
      <c r="D60" s="35" t="s">
        <v>64</v>
      </c>
      <c r="E60" s="36" t="s">
        <v>65</v>
      </c>
      <c r="F60" s="37" t="s">
        <v>66</v>
      </c>
      <c r="G60" s="38" t="s">
        <v>67</v>
      </c>
    </row>
    <row r="61" spans="2:7" ht="27">
      <c r="B61" s="39">
        <v>88247</v>
      </c>
      <c r="C61" s="40" t="s">
        <v>70</v>
      </c>
      <c r="D61" s="41" t="s">
        <v>69</v>
      </c>
      <c r="E61" s="42">
        <v>5.5</v>
      </c>
      <c r="F61" s="43" t="s">
        <v>212</v>
      </c>
      <c r="G61" s="44">
        <f t="shared" ref="G61:G63" si="7">TRUNC(E61*F61,2)</f>
        <v>92.01</v>
      </c>
    </row>
    <row r="62" spans="2:7" ht="27">
      <c r="B62" s="39">
        <v>88264</v>
      </c>
      <c r="C62" s="40" t="s">
        <v>68</v>
      </c>
      <c r="D62" s="41" t="s">
        <v>69</v>
      </c>
      <c r="E62" s="42">
        <v>1.4</v>
      </c>
      <c r="F62" s="43" t="s">
        <v>213</v>
      </c>
      <c r="G62" s="44">
        <f t="shared" si="7"/>
        <v>30.57</v>
      </c>
    </row>
    <row r="63" spans="2:7" ht="81">
      <c r="B63" s="39" t="s">
        <v>200</v>
      </c>
      <c r="C63" s="40" t="s">
        <v>201</v>
      </c>
      <c r="D63" s="41" t="s">
        <v>202</v>
      </c>
      <c r="E63" s="42">
        <v>1</v>
      </c>
      <c r="F63" s="43" t="s">
        <v>211</v>
      </c>
      <c r="G63" s="44">
        <f t="shared" si="7"/>
        <v>204.79</v>
      </c>
    </row>
    <row r="64" spans="2:7">
      <c r="B64" s="45"/>
      <c r="C64" s="49"/>
      <c r="D64" s="50" t="s">
        <v>72</v>
      </c>
      <c r="E64" s="51"/>
      <c r="F64" s="47"/>
      <c r="G64" s="48">
        <v>0</v>
      </c>
    </row>
    <row r="65" spans="2:7">
      <c r="B65" s="45"/>
      <c r="C65" s="49"/>
      <c r="D65" s="50" t="s">
        <v>73</v>
      </c>
      <c r="E65" s="51"/>
      <c r="F65" s="47"/>
      <c r="G65" s="48">
        <f>SUM(G61:G61)</f>
        <v>92.01</v>
      </c>
    </row>
    <row r="66" spans="2:7">
      <c r="B66" s="45"/>
      <c r="C66" s="49"/>
      <c r="D66" s="132" t="s">
        <v>74</v>
      </c>
      <c r="E66" s="132"/>
      <c r="F66" s="47"/>
      <c r="G66" s="48">
        <v>0</v>
      </c>
    </row>
    <row r="67" spans="2:7">
      <c r="B67" s="45"/>
      <c r="C67" s="49"/>
      <c r="D67" s="52" t="s">
        <v>75</v>
      </c>
      <c r="E67" s="51"/>
      <c r="F67" s="47"/>
      <c r="G67" s="53">
        <f>SUM(G63:G66)</f>
        <v>296.8</v>
      </c>
    </row>
    <row r="68" spans="2:7" ht="15.75" thickBot="1">
      <c r="B68" s="54" t="s">
        <v>76</v>
      </c>
      <c r="C68" s="55" t="s">
        <v>178</v>
      </c>
      <c r="D68" s="56"/>
      <c r="E68" s="57"/>
      <c r="F68" s="58"/>
      <c r="G68" s="59"/>
    </row>
  </sheetData>
  <mergeCells count="16">
    <mergeCell ref="D22:E22"/>
    <mergeCell ref="D25:E25"/>
    <mergeCell ref="D32:E32"/>
    <mergeCell ref="B2:G3"/>
    <mergeCell ref="B5:G5"/>
    <mergeCell ref="C27:G27"/>
    <mergeCell ref="D11:E11"/>
    <mergeCell ref="D14:E14"/>
    <mergeCell ref="C16:G16"/>
    <mergeCell ref="D66:E66"/>
    <mergeCell ref="C58:G58"/>
    <mergeCell ref="D35:E35"/>
    <mergeCell ref="D42:E42"/>
    <mergeCell ref="D45:E45"/>
    <mergeCell ref="D53:E53"/>
    <mergeCell ref="D56:E56"/>
  </mergeCells>
  <pageMargins left="0.511811024" right="0.511811024" top="0.78740157499999996" bottom="0.78740157499999996" header="0.31496062000000002" footer="0.31496062000000002"/>
  <pageSetup paperSize="9" scale="70" orientation="portrait" r:id="rId1"/>
  <rowBreaks count="1" manualBreakCount="1">
    <brk id="48" min="1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643A-B941-4E9D-AC8F-21C53B1F37EA}">
  <sheetPr>
    <tabColor rgb="FF00B050"/>
  </sheetPr>
  <dimension ref="B1:U47"/>
  <sheetViews>
    <sheetView view="pageBreakPreview" topLeftCell="A16" zoomScale="60" zoomScaleNormal="100" workbookViewId="0">
      <selection activeCell="B2" sqref="B2:O46"/>
    </sheetView>
  </sheetViews>
  <sheetFormatPr defaultRowHeight="12.75"/>
  <cols>
    <col min="1" max="10" width="8.85546875" style="16"/>
    <col min="11" max="11" width="2.140625" style="16" customWidth="1"/>
    <col min="12" max="14" width="8.85546875" style="16"/>
    <col min="15" max="15" width="5.42578125" style="16" customWidth="1"/>
    <col min="16" max="16" width="8.85546875" style="16"/>
    <col min="17" max="17" width="9.140625" style="16" customWidth="1"/>
    <col min="18" max="18" width="8.85546875" style="16"/>
    <col min="19" max="19" width="14.7109375" style="16" customWidth="1"/>
    <col min="20" max="20" width="11.28515625" style="16" bestFit="1" customWidth="1"/>
    <col min="21" max="21" width="15.28515625" style="16" customWidth="1"/>
    <col min="22" max="265" width="8.85546875" style="16"/>
    <col min="266" max="266" width="2.140625" style="16" customWidth="1"/>
    <col min="267" max="269" width="8.85546875" style="16"/>
    <col min="270" max="270" width="5.42578125" style="16" customWidth="1"/>
    <col min="271" max="273" width="8.85546875" style="16"/>
    <col min="274" max="274" width="11" style="16" customWidth="1"/>
    <col min="275" max="275" width="14.7109375" style="16" customWidth="1"/>
    <col min="276" max="276" width="11.28515625" style="16" bestFit="1" customWidth="1"/>
    <col min="277" max="277" width="15.28515625" style="16" customWidth="1"/>
    <col min="278" max="521" width="8.85546875" style="16"/>
    <col min="522" max="522" width="2.140625" style="16" customWidth="1"/>
    <col min="523" max="525" width="8.85546875" style="16"/>
    <col min="526" max="526" width="5.42578125" style="16" customWidth="1"/>
    <col min="527" max="529" width="8.85546875" style="16"/>
    <col min="530" max="530" width="11" style="16" customWidth="1"/>
    <col min="531" max="531" width="14.7109375" style="16" customWidth="1"/>
    <col min="532" max="532" width="11.28515625" style="16" bestFit="1" customWidth="1"/>
    <col min="533" max="533" width="15.28515625" style="16" customWidth="1"/>
    <col min="534" max="777" width="8.85546875" style="16"/>
    <col min="778" max="778" width="2.140625" style="16" customWidth="1"/>
    <col min="779" max="781" width="8.85546875" style="16"/>
    <col min="782" max="782" width="5.42578125" style="16" customWidth="1"/>
    <col min="783" max="785" width="8.85546875" style="16"/>
    <col min="786" max="786" width="11" style="16" customWidth="1"/>
    <col min="787" max="787" width="14.7109375" style="16" customWidth="1"/>
    <col min="788" max="788" width="11.28515625" style="16" bestFit="1" customWidth="1"/>
    <col min="789" max="789" width="15.28515625" style="16" customWidth="1"/>
    <col min="790" max="1033" width="8.85546875" style="16"/>
    <col min="1034" max="1034" width="2.140625" style="16" customWidth="1"/>
    <col min="1035" max="1037" width="8.85546875" style="16"/>
    <col min="1038" max="1038" width="5.42578125" style="16" customWidth="1"/>
    <col min="1039" max="1041" width="8.85546875" style="16"/>
    <col min="1042" max="1042" width="11" style="16" customWidth="1"/>
    <col min="1043" max="1043" width="14.7109375" style="16" customWidth="1"/>
    <col min="1044" max="1044" width="11.28515625" style="16" bestFit="1" customWidth="1"/>
    <col min="1045" max="1045" width="15.28515625" style="16" customWidth="1"/>
    <col min="1046" max="1289" width="8.85546875" style="16"/>
    <col min="1290" max="1290" width="2.140625" style="16" customWidth="1"/>
    <col min="1291" max="1293" width="8.85546875" style="16"/>
    <col min="1294" max="1294" width="5.42578125" style="16" customWidth="1"/>
    <col min="1295" max="1297" width="8.85546875" style="16"/>
    <col min="1298" max="1298" width="11" style="16" customWidth="1"/>
    <col min="1299" max="1299" width="14.7109375" style="16" customWidth="1"/>
    <col min="1300" max="1300" width="11.28515625" style="16" bestFit="1" customWidth="1"/>
    <col min="1301" max="1301" width="15.28515625" style="16" customWidth="1"/>
    <col min="1302" max="1545" width="8.85546875" style="16"/>
    <col min="1546" max="1546" width="2.140625" style="16" customWidth="1"/>
    <col min="1547" max="1549" width="8.85546875" style="16"/>
    <col min="1550" max="1550" width="5.42578125" style="16" customWidth="1"/>
    <col min="1551" max="1553" width="8.85546875" style="16"/>
    <col min="1554" max="1554" width="11" style="16" customWidth="1"/>
    <col min="1555" max="1555" width="14.7109375" style="16" customWidth="1"/>
    <col min="1556" max="1556" width="11.28515625" style="16" bestFit="1" customWidth="1"/>
    <col min="1557" max="1557" width="15.28515625" style="16" customWidth="1"/>
    <col min="1558" max="1801" width="8.85546875" style="16"/>
    <col min="1802" max="1802" width="2.140625" style="16" customWidth="1"/>
    <col min="1803" max="1805" width="8.85546875" style="16"/>
    <col min="1806" max="1806" width="5.42578125" style="16" customWidth="1"/>
    <col min="1807" max="1809" width="8.85546875" style="16"/>
    <col min="1810" max="1810" width="11" style="16" customWidth="1"/>
    <col min="1811" max="1811" width="14.7109375" style="16" customWidth="1"/>
    <col min="1812" max="1812" width="11.28515625" style="16" bestFit="1" customWidth="1"/>
    <col min="1813" max="1813" width="15.28515625" style="16" customWidth="1"/>
    <col min="1814" max="2057" width="8.85546875" style="16"/>
    <col min="2058" max="2058" width="2.140625" style="16" customWidth="1"/>
    <col min="2059" max="2061" width="8.85546875" style="16"/>
    <col min="2062" max="2062" width="5.42578125" style="16" customWidth="1"/>
    <col min="2063" max="2065" width="8.85546875" style="16"/>
    <col min="2066" max="2066" width="11" style="16" customWidth="1"/>
    <col min="2067" max="2067" width="14.7109375" style="16" customWidth="1"/>
    <col min="2068" max="2068" width="11.28515625" style="16" bestFit="1" customWidth="1"/>
    <col min="2069" max="2069" width="15.28515625" style="16" customWidth="1"/>
    <col min="2070" max="2313" width="8.85546875" style="16"/>
    <col min="2314" max="2314" width="2.140625" style="16" customWidth="1"/>
    <col min="2315" max="2317" width="8.85546875" style="16"/>
    <col min="2318" max="2318" width="5.42578125" style="16" customWidth="1"/>
    <col min="2319" max="2321" width="8.85546875" style="16"/>
    <col min="2322" max="2322" width="11" style="16" customWidth="1"/>
    <col min="2323" max="2323" width="14.7109375" style="16" customWidth="1"/>
    <col min="2324" max="2324" width="11.28515625" style="16" bestFit="1" customWidth="1"/>
    <col min="2325" max="2325" width="15.28515625" style="16" customWidth="1"/>
    <col min="2326" max="2569" width="8.85546875" style="16"/>
    <col min="2570" max="2570" width="2.140625" style="16" customWidth="1"/>
    <col min="2571" max="2573" width="8.85546875" style="16"/>
    <col min="2574" max="2574" width="5.42578125" style="16" customWidth="1"/>
    <col min="2575" max="2577" width="8.85546875" style="16"/>
    <col min="2578" max="2578" width="11" style="16" customWidth="1"/>
    <col min="2579" max="2579" width="14.7109375" style="16" customWidth="1"/>
    <col min="2580" max="2580" width="11.28515625" style="16" bestFit="1" customWidth="1"/>
    <col min="2581" max="2581" width="15.28515625" style="16" customWidth="1"/>
    <col min="2582" max="2825" width="8.85546875" style="16"/>
    <col min="2826" max="2826" width="2.140625" style="16" customWidth="1"/>
    <col min="2827" max="2829" width="8.85546875" style="16"/>
    <col min="2830" max="2830" width="5.42578125" style="16" customWidth="1"/>
    <col min="2831" max="2833" width="8.85546875" style="16"/>
    <col min="2834" max="2834" width="11" style="16" customWidth="1"/>
    <col min="2835" max="2835" width="14.7109375" style="16" customWidth="1"/>
    <col min="2836" max="2836" width="11.28515625" style="16" bestFit="1" customWidth="1"/>
    <col min="2837" max="2837" width="15.28515625" style="16" customWidth="1"/>
    <col min="2838" max="3081" width="8.85546875" style="16"/>
    <col min="3082" max="3082" width="2.140625" style="16" customWidth="1"/>
    <col min="3083" max="3085" width="8.85546875" style="16"/>
    <col min="3086" max="3086" width="5.42578125" style="16" customWidth="1"/>
    <col min="3087" max="3089" width="8.85546875" style="16"/>
    <col min="3090" max="3090" width="11" style="16" customWidth="1"/>
    <col min="3091" max="3091" width="14.7109375" style="16" customWidth="1"/>
    <col min="3092" max="3092" width="11.28515625" style="16" bestFit="1" customWidth="1"/>
    <col min="3093" max="3093" width="15.28515625" style="16" customWidth="1"/>
    <col min="3094" max="3337" width="8.85546875" style="16"/>
    <col min="3338" max="3338" width="2.140625" style="16" customWidth="1"/>
    <col min="3339" max="3341" width="8.85546875" style="16"/>
    <col min="3342" max="3342" width="5.42578125" style="16" customWidth="1"/>
    <col min="3343" max="3345" width="8.85546875" style="16"/>
    <col min="3346" max="3346" width="11" style="16" customWidth="1"/>
    <col min="3347" max="3347" width="14.7109375" style="16" customWidth="1"/>
    <col min="3348" max="3348" width="11.28515625" style="16" bestFit="1" customWidth="1"/>
    <col min="3349" max="3349" width="15.28515625" style="16" customWidth="1"/>
    <col min="3350" max="3593" width="8.85546875" style="16"/>
    <col min="3594" max="3594" width="2.140625" style="16" customWidth="1"/>
    <col min="3595" max="3597" width="8.85546875" style="16"/>
    <col min="3598" max="3598" width="5.42578125" style="16" customWidth="1"/>
    <col min="3599" max="3601" width="8.85546875" style="16"/>
    <col min="3602" max="3602" width="11" style="16" customWidth="1"/>
    <col min="3603" max="3603" width="14.7109375" style="16" customWidth="1"/>
    <col min="3604" max="3604" width="11.28515625" style="16" bestFit="1" customWidth="1"/>
    <col min="3605" max="3605" width="15.28515625" style="16" customWidth="1"/>
    <col min="3606" max="3849" width="8.85546875" style="16"/>
    <col min="3850" max="3850" width="2.140625" style="16" customWidth="1"/>
    <col min="3851" max="3853" width="8.85546875" style="16"/>
    <col min="3854" max="3854" width="5.42578125" style="16" customWidth="1"/>
    <col min="3855" max="3857" width="8.85546875" style="16"/>
    <col min="3858" max="3858" width="11" style="16" customWidth="1"/>
    <col min="3859" max="3859" width="14.7109375" style="16" customWidth="1"/>
    <col min="3860" max="3860" width="11.28515625" style="16" bestFit="1" customWidth="1"/>
    <col min="3861" max="3861" width="15.28515625" style="16" customWidth="1"/>
    <col min="3862" max="4105" width="8.85546875" style="16"/>
    <col min="4106" max="4106" width="2.140625" style="16" customWidth="1"/>
    <col min="4107" max="4109" width="8.85546875" style="16"/>
    <col min="4110" max="4110" width="5.42578125" style="16" customWidth="1"/>
    <col min="4111" max="4113" width="8.85546875" style="16"/>
    <col min="4114" max="4114" width="11" style="16" customWidth="1"/>
    <col min="4115" max="4115" width="14.7109375" style="16" customWidth="1"/>
    <col min="4116" max="4116" width="11.28515625" style="16" bestFit="1" customWidth="1"/>
    <col min="4117" max="4117" width="15.28515625" style="16" customWidth="1"/>
    <col min="4118" max="4361" width="8.85546875" style="16"/>
    <col min="4362" max="4362" width="2.140625" style="16" customWidth="1"/>
    <col min="4363" max="4365" width="8.85546875" style="16"/>
    <col min="4366" max="4366" width="5.42578125" style="16" customWidth="1"/>
    <col min="4367" max="4369" width="8.85546875" style="16"/>
    <col min="4370" max="4370" width="11" style="16" customWidth="1"/>
    <col min="4371" max="4371" width="14.7109375" style="16" customWidth="1"/>
    <col min="4372" max="4372" width="11.28515625" style="16" bestFit="1" customWidth="1"/>
    <col min="4373" max="4373" width="15.28515625" style="16" customWidth="1"/>
    <col min="4374" max="4617" width="8.85546875" style="16"/>
    <col min="4618" max="4618" width="2.140625" style="16" customWidth="1"/>
    <col min="4619" max="4621" width="8.85546875" style="16"/>
    <col min="4622" max="4622" width="5.42578125" style="16" customWidth="1"/>
    <col min="4623" max="4625" width="8.85546875" style="16"/>
    <col min="4626" max="4626" width="11" style="16" customWidth="1"/>
    <col min="4627" max="4627" width="14.7109375" style="16" customWidth="1"/>
    <col min="4628" max="4628" width="11.28515625" style="16" bestFit="1" customWidth="1"/>
    <col min="4629" max="4629" width="15.28515625" style="16" customWidth="1"/>
    <col min="4630" max="4873" width="8.85546875" style="16"/>
    <col min="4874" max="4874" width="2.140625" style="16" customWidth="1"/>
    <col min="4875" max="4877" width="8.85546875" style="16"/>
    <col min="4878" max="4878" width="5.42578125" style="16" customWidth="1"/>
    <col min="4879" max="4881" width="8.85546875" style="16"/>
    <col min="4882" max="4882" width="11" style="16" customWidth="1"/>
    <col min="4883" max="4883" width="14.7109375" style="16" customWidth="1"/>
    <col min="4884" max="4884" width="11.28515625" style="16" bestFit="1" customWidth="1"/>
    <col min="4885" max="4885" width="15.28515625" style="16" customWidth="1"/>
    <col min="4886" max="5129" width="8.85546875" style="16"/>
    <col min="5130" max="5130" width="2.140625" style="16" customWidth="1"/>
    <col min="5131" max="5133" width="8.85546875" style="16"/>
    <col min="5134" max="5134" width="5.42578125" style="16" customWidth="1"/>
    <col min="5135" max="5137" width="8.85546875" style="16"/>
    <col min="5138" max="5138" width="11" style="16" customWidth="1"/>
    <col min="5139" max="5139" width="14.7109375" style="16" customWidth="1"/>
    <col min="5140" max="5140" width="11.28515625" style="16" bestFit="1" customWidth="1"/>
    <col min="5141" max="5141" width="15.28515625" style="16" customWidth="1"/>
    <col min="5142" max="5385" width="8.85546875" style="16"/>
    <col min="5386" max="5386" width="2.140625" style="16" customWidth="1"/>
    <col min="5387" max="5389" width="8.85546875" style="16"/>
    <col min="5390" max="5390" width="5.42578125" style="16" customWidth="1"/>
    <col min="5391" max="5393" width="8.85546875" style="16"/>
    <col min="5394" max="5394" width="11" style="16" customWidth="1"/>
    <col min="5395" max="5395" width="14.7109375" style="16" customWidth="1"/>
    <col min="5396" max="5396" width="11.28515625" style="16" bestFit="1" customWidth="1"/>
    <col min="5397" max="5397" width="15.28515625" style="16" customWidth="1"/>
    <col min="5398" max="5641" width="8.85546875" style="16"/>
    <col min="5642" max="5642" width="2.140625" style="16" customWidth="1"/>
    <col min="5643" max="5645" width="8.85546875" style="16"/>
    <col min="5646" max="5646" width="5.42578125" style="16" customWidth="1"/>
    <col min="5647" max="5649" width="8.85546875" style="16"/>
    <col min="5650" max="5650" width="11" style="16" customWidth="1"/>
    <col min="5651" max="5651" width="14.7109375" style="16" customWidth="1"/>
    <col min="5652" max="5652" width="11.28515625" style="16" bestFit="1" customWidth="1"/>
    <col min="5653" max="5653" width="15.28515625" style="16" customWidth="1"/>
    <col min="5654" max="5897" width="8.85546875" style="16"/>
    <col min="5898" max="5898" width="2.140625" style="16" customWidth="1"/>
    <col min="5899" max="5901" width="8.85546875" style="16"/>
    <col min="5902" max="5902" width="5.42578125" style="16" customWidth="1"/>
    <col min="5903" max="5905" width="8.85546875" style="16"/>
    <col min="5906" max="5906" width="11" style="16" customWidth="1"/>
    <col min="5907" max="5907" width="14.7109375" style="16" customWidth="1"/>
    <col min="5908" max="5908" width="11.28515625" style="16" bestFit="1" customWidth="1"/>
    <col min="5909" max="5909" width="15.28515625" style="16" customWidth="1"/>
    <col min="5910" max="6153" width="8.85546875" style="16"/>
    <col min="6154" max="6154" width="2.140625" style="16" customWidth="1"/>
    <col min="6155" max="6157" width="8.85546875" style="16"/>
    <col min="6158" max="6158" width="5.42578125" style="16" customWidth="1"/>
    <col min="6159" max="6161" width="8.85546875" style="16"/>
    <col min="6162" max="6162" width="11" style="16" customWidth="1"/>
    <col min="6163" max="6163" width="14.7109375" style="16" customWidth="1"/>
    <col min="6164" max="6164" width="11.28515625" style="16" bestFit="1" customWidth="1"/>
    <col min="6165" max="6165" width="15.28515625" style="16" customWidth="1"/>
    <col min="6166" max="6409" width="8.85546875" style="16"/>
    <col min="6410" max="6410" width="2.140625" style="16" customWidth="1"/>
    <col min="6411" max="6413" width="8.85546875" style="16"/>
    <col min="6414" max="6414" width="5.42578125" style="16" customWidth="1"/>
    <col min="6415" max="6417" width="8.85546875" style="16"/>
    <col min="6418" max="6418" width="11" style="16" customWidth="1"/>
    <col min="6419" max="6419" width="14.7109375" style="16" customWidth="1"/>
    <col min="6420" max="6420" width="11.28515625" style="16" bestFit="1" customWidth="1"/>
    <col min="6421" max="6421" width="15.28515625" style="16" customWidth="1"/>
    <col min="6422" max="6665" width="8.85546875" style="16"/>
    <col min="6666" max="6666" width="2.140625" style="16" customWidth="1"/>
    <col min="6667" max="6669" width="8.85546875" style="16"/>
    <col min="6670" max="6670" width="5.42578125" style="16" customWidth="1"/>
    <col min="6671" max="6673" width="8.85546875" style="16"/>
    <col min="6674" max="6674" width="11" style="16" customWidth="1"/>
    <col min="6675" max="6675" width="14.7109375" style="16" customWidth="1"/>
    <col min="6676" max="6676" width="11.28515625" style="16" bestFit="1" customWidth="1"/>
    <col min="6677" max="6677" width="15.28515625" style="16" customWidth="1"/>
    <col min="6678" max="6921" width="8.85546875" style="16"/>
    <col min="6922" max="6922" width="2.140625" style="16" customWidth="1"/>
    <col min="6923" max="6925" width="8.85546875" style="16"/>
    <col min="6926" max="6926" width="5.42578125" style="16" customWidth="1"/>
    <col min="6927" max="6929" width="8.85546875" style="16"/>
    <col min="6930" max="6930" width="11" style="16" customWidth="1"/>
    <col min="6931" max="6931" width="14.7109375" style="16" customWidth="1"/>
    <col min="6932" max="6932" width="11.28515625" style="16" bestFit="1" customWidth="1"/>
    <col min="6933" max="6933" width="15.28515625" style="16" customWidth="1"/>
    <col min="6934" max="7177" width="8.85546875" style="16"/>
    <col min="7178" max="7178" width="2.140625" style="16" customWidth="1"/>
    <col min="7179" max="7181" width="8.85546875" style="16"/>
    <col min="7182" max="7182" width="5.42578125" style="16" customWidth="1"/>
    <col min="7183" max="7185" width="8.85546875" style="16"/>
    <col min="7186" max="7186" width="11" style="16" customWidth="1"/>
    <col min="7187" max="7187" width="14.7109375" style="16" customWidth="1"/>
    <col min="7188" max="7188" width="11.28515625" style="16" bestFit="1" customWidth="1"/>
    <col min="7189" max="7189" width="15.28515625" style="16" customWidth="1"/>
    <col min="7190" max="7433" width="8.85546875" style="16"/>
    <col min="7434" max="7434" width="2.140625" style="16" customWidth="1"/>
    <col min="7435" max="7437" width="8.85546875" style="16"/>
    <col min="7438" max="7438" width="5.42578125" style="16" customWidth="1"/>
    <col min="7439" max="7441" width="8.85546875" style="16"/>
    <col min="7442" max="7442" width="11" style="16" customWidth="1"/>
    <col min="7443" max="7443" width="14.7109375" style="16" customWidth="1"/>
    <col min="7444" max="7444" width="11.28515625" style="16" bestFit="1" customWidth="1"/>
    <col min="7445" max="7445" width="15.28515625" style="16" customWidth="1"/>
    <col min="7446" max="7689" width="8.85546875" style="16"/>
    <col min="7690" max="7690" width="2.140625" style="16" customWidth="1"/>
    <col min="7691" max="7693" width="8.85546875" style="16"/>
    <col min="7694" max="7694" width="5.42578125" style="16" customWidth="1"/>
    <col min="7695" max="7697" width="8.85546875" style="16"/>
    <col min="7698" max="7698" width="11" style="16" customWidth="1"/>
    <col min="7699" max="7699" width="14.7109375" style="16" customWidth="1"/>
    <col min="7700" max="7700" width="11.28515625" style="16" bestFit="1" customWidth="1"/>
    <col min="7701" max="7701" width="15.28515625" style="16" customWidth="1"/>
    <col min="7702" max="7945" width="8.85546875" style="16"/>
    <col min="7946" max="7946" width="2.140625" style="16" customWidth="1"/>
    <col min="7947" max="7949" width="8.85546875" style="16"/>
    <col min="7950" max="7950" width="5.42578125" style="16" customWidth="1"/>
    <col min="7951" max="7953" width="8.85546875" style="16"/>
    <col min="7954" max="7954" width="11" style="16" customWidth="1"/>
    <col min="7955" max="7955" width="14.7109375" style="16" customWidth="1"/>
    <col min="7956" max="7956" width="11.28515625" style="16" bestFit="1" customWidth="1"/>
    <col min="7957" max="7957" width="15.28515625" style="16" customWidth="1"/>
    <col min="7958" max="8201" width="8.85546875" style="16"/>
    <col min="8202" max="8202" width="2.140625" style="16" customWidth="1"/>
    <col min="8203" max="8205" width="8.85546875" style="16"/>
    <col min="8206" max="8206" width="5.42578125" style="16" customWidth="1"/>
    <col min="8207" max="8209" width="8.85546875" style="16"/>
    <col min="8210" max="8210" width="11" style="16" customWidth="1"/>
    <col min="8211" max="8211" width="14.7109375" style="16" customWidth="1"/>
    <col min="8212" max="8212" width="11.28515625" style="16" bestFit="1" customWidth="1"/>
    <col min="8213" max="8213" width="15.28515625" style="16" customWidth="1"/>
    <col min="8214" max="8457" width="8.85546875" style="16"/>
    <col min="8458" max="8458" width="2.140625" style="16" customWidth="1"/>
    <col min="8459" max="8461" width="8.85546875" style="16"/>
    <col min="8462" max="8462" width="5.42578125" style="16" customWidth="1"/>
    <col min="8463" max="8465" width="8.85546875" style="16"/>
    <col min="8466" max="8466" width="11" style="16" customWidth="1"/>
    <col min="8467" max="8467" width="14.7109375" style="16" customWidth="1"/>
    <col min="8468" max="8468" width="11.28515625" style="16" bestFit="1" customWidth="1"/>
    <col min="8469" max="8469" width="15.28515625" style="16" customWidth="1"/>
    <col min="8470" max="8713" width="8.85546875" style="16"/>
    <col min="8714" max="8714" width="2.140625" style="16" customWidth="1"/>
    <col min="8715" max="8717" width="8.85546875" style="16"/>
    <col min="8718" max="8718" width="5.42578125" style="16" customWidth="1"/>
    <col min="8719" max="8721" width="8.85546875" style="16"/>
    <col min="8722" max="8722" width="11" style="16" customWidth="1"/>
    <col min="8723" max="8723" width="14.7109375" style="16" customWidth="1"/>
    <col min="8724" max="8724" width="11.28515625" style="16" bestFit="1" customWidth="1"/>
    <col min="8725" max="8725" width="15.28515625" style="16" customWidth="1"/>
    <col min="8726" max="8969" width="8.85546875" style="16"/>
    <col min="8970" max="8970" width="2.140625" style="16" customWidth="1"/>
    <col min="8971" max="8973" width="8.85546875" style="16"/>
    <col min="8974" max="8974" width="5.42578125" style="16" customWidth="1"/>
    <col min="8975" max="8977" width="8.85546875" style="16"/>
    <col min="8978" max="8978" width="11" style="16" customWidth="1"/>
    <col min="8979" max="8979" width="14.7109375" style="16" customWidth="1"/>
    <col min="8980" max="8980" width="11.28515625" style="16" bestFit="1" customWidth="1"/>
    <col min="8981" max="8981" width="15.28515625" style="16" customWidth="1"/>
    <col min="8982" max="9225" width="8.85546875" style="16"/>
    <col min="9226" max="9226" width="2.140625" style="16" customWidth="1"/>
    <col min="9227" max="9229" width="8.85546875" style="16"/>
    <col min="9230" max="9230" width="5.42578125" style="16" customWidth="1"/>
    <col min="9231" max="9233" width="8.85546875" style="16"/>
    <col min="9234" max="9234" width="11" style="16" customWidth="1"/>
    <col min="9235" max="9235" width="14.7109375" style="16" customWidth="1"/>
    <col min="9236" max="9236" width="11.28515625" style="16" bestFit="1" customWidth="1"/>
    <col min="9237" max="9237" width="15.28515625" style="16" customWidth="1"/>
    <col min="9238" max="9481" width="8.85546875" style="16"/>
    <col min="9482" max="9482" width="2.140625" style="16" customWidth="1"/>
    <col min="9483" max="9485" width="8.85546875" style="16"/>
    <col min="9486" max="9486" width="5.42578125" style="16" customWidth="1"/>
    <col min="9487" max="9489" width="8.85546875" style="16"/>
    <col min="9490" max="9490" width="11" style="16" customWidth="1"/>
    <col min="9491" max="9491" width="14.7109375" style="16" customWidth="1"/>
    <col min="9492" max="9492" width="11.28515625" style="16" bestFit="1" customWidth="1"/>
    <col min="9493" max="9493" width="15.28515625" style="16" customWidth="1"/>
    <col min="9494" max="9737" width="8.85546875" style="16"/>
    <col min="9738" max="9738" width="2.140625" style="16" customWidth="1"/>
    <col min="9739" max="9741" width="8.85546875" style="16"/>
    <col min="9742" max="9742" width="5.42578125" style="16" customWidth="1"/>
    <col min="9743" max="9745" width="8.85546875" style="16"/>
    <col min="9746" max="9746" width="11" style="16" customWidth="1"/>
    <col min="9747" max="9747" width="14.7109375" style="16" customWidth="1"/>
    <col min="9748" max="9748" width="11.28515625" style="16" bestFit="1" customWidth="1"/>
    <col min="9749" max="9749" width="15.28515625" style="16" customWidth="1"/>
    <col min="9750" max="9993" width="8.85546875" style="16"/>
    <col min="9994" max="9994" width="2.140625" style="16" customWidth="1"/>
    <col min="9995" max="9997" width="8.85546875" style="16"/>
    <col min="9998" max="9998" width="5.42578125" style="16" customWidth="1"/>
    <col min="9999" max="10001" width="8.85546875" style="16"/>
    <col min="10002" max="10002" width="11" style="16" customWidth="1"/>
    <col min="10003" max="10003" width="14.7109375" style="16" customWidth="1"/>
    <col min="10004" max="10004" width="11.28515625" style="16" bestFit="1" customWidth="1"/>
    <col min="10005" max="10005" width="15.28515625" style="16" customWidth="1"/>
    <col min="10006" max="10249" width="8.85546875" style="16"/>
    <col min="10250" max="10250" width="2.140625" style="16" customWidth="1"/>
    <col min="10251" max="10253" width="8.85546875" style="16"/>
    <col min="10254" max="10254" width="5.42578125" style="16" customWidth="1"/>
    <col min="10255" max="10257" width="8.85546875" style="16"/>
    <col min="10258" max="10258" width="11" style="16" customWidth="1"/>
    <col min="10259" max="10259" width="14.7109375" style="16" customWidth="1"/>
    <col min="10260" max="10260" width="11.28515625" style="16" bestFit="1" customWidth="1"/>
    <col min="10261" max="10261" width="15.28515625" style="16" customWidth="1"/>
    <col min="10262" max="10505" width="8.85546875" style="16"/>
    <col min="10506" max="10506" width="2.140625" style="16" customWidth="1"/>
    <col min="10507" max="10509" width="8.85546875" style="16"/>
    <col min="10510" max="10510" width="5.42578125" style="16" customWidth="1"/>
    <col min="10511" max="10513" width="8.85546875" style="16"/>
    <col min="10514" max="10514" width="11" style="16" customWidth="1"/>
    <col min="10515" max="10515" width="14.7109375" style="16" customWidth="1"/>
    <col min="10516" max="10516" width="11.28515625" style="16" bestFit="1" customWidth="1"/>
    <col min="10517" max="10517" width="15.28515625" style="16" customWidth="1"/>
    <col min="10518" max="10761" width="8.85546875" style="16"/>
    <col min="10762" max="10762" width="2.140625" style="16" customWidth="1"/>
    <col min="10763" max="10765" width="8.85546875" style="16"/>
    <col min="10766" max="10766" width="5.42578125" style="16" customWidth="1"/>
    <col min="10767" max="10769" width="8.85546875" style="16"/>
    <col min="10770" max="10770" width="11" style="16" customWidth="1"/>
    <col min="10771" max="10771" width="14.7109375" style="16" customWidth="1"/>
    <col min="10772" max="10772" width="11.28515625" style="16" bestFit="1" customWidth="1"/>
    <col min="10773" max="10773" width="15.28515625" style="16" customWidth="1"/>
    <col min="10774" max="11017" width="8.85546875" style="16"/>
    <col min="11018" max="11018" width="2.140625" style="16" customWidth="1"/>
    <col min="11019" max="11021" width="8.85546875" style="16"/>
    <col min="11022" max="11022" width="5.42578125" style="16" customWidth="1"/>
    <col min="11023" max="11025" width="8.85546875" style="16"/>
    <col min="11026" max="11026" width="11" style="16" customWidth="1"/>
    <col min="11027" max="11027" width="14.7109375" style="16" customWidth="1"/>
    <col min="11028" max="11028" width="11.28515625" style="16" bestFit="1" customWidth="1"/>
    <col min="11029" max="11029" width="15.28515625" style="16" customWidth="1"/>
    <col min="11030" max="11273" width="8.85546875" style="16"/>
    <col min="11274" max="11274" width="2.140625" style="16" customWidth="1"/>
    <col min="11275" max="11277" width="8.85546875" style="16"/>
    <col min="11278" max="11278" width="5.42578125" style="16" customWidth="1"/>
    <col min="11279" max="11281" width="8.85546875" style="16"/>
    <col min="11282" max="11282" width="11" style="16" customWidth="1"/>
    <col min="11283" max="11283" width="14.7109375" style="16" customWidth="1"/>
    <col min="11284" max="11284" width="11.28515625" style="16" bestFit="1" customWidth="1"/>
    <col min="11285" max="11285" width="15.28515625" style="16" customWidth="1"/>
    <col min="11286" max="11529" width="8.85546875" style="16"/>
    <col min="11530" max="11530" width="2.140625" style="16" customWidth="1"/>
    <col min="11531" max="11533" width="8.85546875" style="16"/>
    <col min="11534" max="11534" width="5.42578125" style="16" customWidth="1"/>
    <col min="11535" max="11537" width="8.85546875" style="16"/>
    <col min="11538" max="11538" width="11" style="16" customWidth="1"/>
    <col min="11539" max="11539" width="14.7109375" style="16" customWidth="1"/>
    <col min="11540" max="11540" width="11.28515625" style="16" bestFit="1" customWidth="1"/>
    <col min="11541" max="11541" width="15.28515625" style="16" customWidth="1"/>
    <col min="11542" max="11785" width="8.85546875" style="16"/>
    <col min="11786" max="11786" width="2.140625" style="16" customWidth="1"/>
    <col min="11787" max="11789" width="8.85546875" style="16"/>
    <col min="11790" max="11790" width="5.42578125" style="16" customWidth="1"/>
    <col min="11791" max="11793" width="8.85546875" style="16"/>
    <col min="11794" max="11794" width="11" style="16" customWidth="1"/>
    <col min="11795" max="11795" width="14.7109375" style="16" customWidth="1"/>
    <col min="11796" max="11796" width="11.28515625" style="16" bestFit="1" customWidth="1"/>
    <col min="11797" max="11797" width="15.28515625" style="16" customWidth="1"/>
    <col min="11798" max="12041" width="8.85546875" style="16"/>
    <col min="12042" max="12042" width="2.140625" style="16" customWidth="1"/>
    <col min="12043" max="12045" width="8.85546875" style="16"/>
    <col min="12046" max="12046" width="5.42578125" style="16" customWidth="1"/>
    <col min="12047" max="12049" width="8.85546875" style="16"/>
    <col min="12050" max="12050" width="11" style="16" customWidth="1"/>
    <col min="12051" max="12051" width="14.7109375" style="16" customWidth="1"/>
    <col min="12052" max="12052" width="11.28515625" style="16" bestFit="1" customWidth="1"/>
    <col min="12053" max="12053" width="15.28515625" style="16" customWidth="1"/>
    <col min="12054" max="12297" width="8.85546875" style="16"/>
    <col min="12298" max="12298" width="2.140625" style="16" customWidth="1"/>
    <col min="12299" max="12301" width="8.85546875" style="16"/>
    <col min="12302" max="12302" width="5.42578125" style="16" customWidth="1"/>
    <col min="12303" max="12305" width="8.85546875" style="16"/>
    <col min="12306" max="12306" width="11" style="16" customWidth="1"/>
    <col min="12307" max="12307" width="14.7109375" style="16" customWidth="1"/>
    <col min="12308" max="12308" width="11.28515625" style="16" bestFit="1" customWidth="1"/>
    <col min="12309" max="12309" width="15.28515625" style="16" customWidth="1"/>
    <col min="12310" max="12553" width="8.85546875" style="16"/>
    <col min="12554" max="12554" width="2.140625" style="16" customWidth="1"/>
    <col min="12555" max="12557" width="8.85546875" style="16"/>
    <col min="12558" max="12558" width="5.42578125" style="16" customWidth="1"/>
    <col min="12559" max="12561" width="8.85546875" style="16"/>
    <col min="12562" max="12562" width="11" style="16" customWidth="1"/>
    <col min="12563" max="12563" width="14.7109375" style="16" customWidth="1"/>
    <col min="12564" max="12564" width="11.28515625" style="16" bestFit="1" customWidth="1"/>
    <col min="12565" max="12565" width="15.28515625" style="16" customWidth="1"/>
    <col min="12566" max="12809" width="8.85546875" style="16"/>
    <col min="12810" max="12810" width="2.140625" style="16" customWidth="1"/>
    <col min="12811" max="12813" width="8.85546875" style="16"/>
    <col min="12814" max="12814" width="5.42578125" style="16" customWidth="1"/>
    <col min="12815" max="12817" width="8.85546875" style="16"/>
    <col min="12818" max="12818" width="11" style="16" customWidth="1"/>
    <col min="12819" max="12819" width="14.7109375" style="16" customWidth="1"/>
    <col min="12820" max="12820" width="11.28515625" style="16" bestFit="1" customWidth="1"/>
    <col min="12821" max="12821" width="15.28515625" style="16" customWidth="1"/>
    <col min="12822" max="13065" width="8.85546875" style="16"/>
    <col min="13066" max="13066" width="2.140625" style="16" customWidth="1"/>
    <col min="13067" max="13069" width="8.85546875" style="16"/>
    <col min="13070" max="13070" width="5.42578125" style="16" customWidth="1"/>
    <col min="13071" max="13073" width="8.85546875" style="16"/>
    <col min="13074" max="13074" width="11" style="16" customWidth="1"/>
    <col min="13075" max="13075" width="14.7109375" style="16" customWidth="1"/>
    <col min="13076" max="13076" width="11.28515625" style="16" bestFit="1" customWidth="1"/>
    <col min="13077" max="13077" width="15.28515625" style="16" customWidth="1"/>
    <col min="13078" max="13321" width="8.85546875" style="16"/>
    <col min="13322" max="13322" width="2.140625" style="16" customWidth="1"/>
    <col min="13323" max="13325" width="8.85546875" style="16"/>
    <col min="13326" max="13326" width="5.42578125" style="16" customWidth="1"/>
    <col min="13327" max="13329" width="8.85546875" style="16"/>
    <col min="13330" max="13330" width="11" style="16" customWidth="1"/>
    <col min="13331" max="13331" width="14.7109375" style="16" customWidth="1"/>
    <col min="13332" max="13332" width="11.28515625" style="16" bestFit="1" customWidth="1"/>
    <col min="13333" max="13333" width="15.28515625" style="16" customWidth="1"/>
    <col min="13334" max="13577" width="8.85546875" style="16"/>
    <col min="13578" max="13578" width="2.140625" style="16" customWidth="1"/>
    <col min="13579" max="13581" width="8.85546875" style="16"/>
    <col min="13582" max="13582" width="5.42578125" style="16" customWidth="1"/>
    <col min="13583" max="13585" width="8.85546875" style="16"/>
    <col min="13586" max="13586" width="11" style="16" customWidth="1"/>
    <col min="13587" max="13587" width="14.7109375" style="16" customWidth="1"/>
    <col min="13588" max="13588" width="11.28515625" style="16" bestFit="1" customWidth="1"/>
    <col min="13589" max="13589" width="15.28515625" style="16" customWidth="1"/>
    <col min="13590" max="13833" width="8.85546875" style="16"/>
    <col min="13834" max="13834" width="2.140625" style="16" customWidth="1"/>
    <col min="13835" max="13837" width="8.85546875" style="16"/>
    <col min="13838" max="13838" width="5.42578125" style="16" customWidth="1"/>
    <col min="13839" max="13841" width="8.85546875" style="16"/>
    <col min="13842" max="13842" width="11" style="16" customWidth="1"/>
    <col min="13843" max="13843" width="14.7109375" style="16" customWidth="1"/>
    <col min="13844" max="13844" width="11.28515625" style="16" bestFit="1" customWidth="1"/>
    <col min="13845" max="13845" width="15.28515625" style="16" customWidth="1"/>
    <col min="13846" max="14089" width="8.85546875" style="16"/>
    <col min="14090" max="14090" width="2.140625" style="16" customWidth="1"/>
    <col min="14091" max="14093" width="8.85546875" style="16"/>
    <col min="14094" max="14094" width="5.42578125" style="16" customWidth="1"/>
    <col min="14095" max="14097" width="8.85546875" style="16"/>
    <col min="14098" max="14098" width="11" style="16" customWidth="1"/>
    <col min="14099" max="14099" width="14.7109375" style="16" customWidth="1"/>
    <col min="14100" max="14100" width="11.28515625" style="16" bestFit="1" customWidth="1"/>
    <col min="14101" max="14101" width="15.28515625" style="16" customWidth="1"/>
    <col min="14102" max="14345" width="8.85546875" style="16"/>
    <col min="14346" max="14346" width="2.140625" style="16" customWidth="1"/>
    <col min="14347" max="14349" width="8.85546875" style="16"/>
    <col min="14350" max="14350" width="5.42578125" style="16" customWidth="1"/>
    <col min="14351" max="14353" width="8.85546875" style="16"/>
    <col min="14354" max="14354" width="11" style="16" customWidth="1"/>
    <col min="14355" max="14355" width="14.7109375" style="16" customWidth="1"/>
    <col min="14356" max="14356" width="11.28515625" style="16" bestFit="1" customWidth="1"/>
    <col min="14357" max="14357" width="15.28515625" style="16" customWidth="1"/>
    <col min="14358" max="14601" width="8.85546875" style="16"/>
    <col min="14602" max="14602" width="2.140625" style="16" customWidth="1"/>
    <col min="14603" max="14605" width="8.85546875" style="16"/>
    <col min="14606" max="14606" width="5.42578125" style="16" customWidth="1"/>
    <col min="14607" max="14609" width="8.85546875" style="16"/>
    <col min="14610" max="14610" width="11" style="16" customWidth="1"/>
    <col min="14611" max="14611" width="14.7109375" style="16" customWidth="1"/>
    <col min="14612" max="14612" width="11.28515625" style="16" bestFit="1" customWidth="1"/>
    <col min="14613" max="14613" width="15.28515625" style="16" customWidth="1"/>
    <col min="14614" max="14857" width="8.85546875" style="16"/>
    <col min="14858" max="14858" width="2.140625" style="16" customWidth="1"/>
    <col min="14859" max="14861" width="8.85546875" style="16"/>
    <col min="14862" max="14862" width="5.42578125" style="16" customWidth="1"/>
    <col min="14863" max="14865" width="8.85546875" style="16"/>
    <col min="14866" max="14866" width="11" style="16" customWidth="1"/>
    <col min="14867" max="14867" width="14.7109375" style="16" customWidth="1"/>
    <col min="14868" max="14868" width="11.28515625" style="16" bestFit="1" customWidth="1"/>
    <col min="14869" max="14869" width="15.28515625" style="16" customWidth="1"/>
    <col min="14870" max="15113" width="8.85546875" style="16"/>
    <col min="15114" max="15114" width="2.140625" style="16" customWidth="1"/>
    <col min="15115" max="15117" width="8.85546875" style="16"/>
    <col min="15118" max="15118" width="5.42578125" style="16" customWidth="1"/>
    <col min="15119" max="15121" width="8.85546875" style="16"/>
    <col min="15122" max="15122" width="11" style="16" customWidth="1"/>
    <col min="15123" max="15123" width="14.7109375" style="16" customWidth="1"/>
    <col min="15124" max="15124" width="11.28515625" style="16" bestFit="1" customWidth="1"/>
    <col min="15125" max="15125" width="15.28515625" style="16" customWidth="1"/>
    <col min="15126" max="15369" width="8.85546875" style="16"/>
    <col min="15370" max="15370" width="2.140625" style="16" customWidth="1"/>
    <col min="15371" max="15373" width="8.85546875" style="16"/>
    <col min="15374" max="15374" width="5.42578125" style="16" customWidth="1"/>
    <col min="15375" max="15377" width="8.85546875" style="16"/>
    <col min="15378" max="15378" width="11" style="16" customWidth="1"/>
    <col min="15379" max="15379" width="14.7109375" style="16" customWidth="1"/>
    <col min="15380" max="15380" width="11.28515625" style="16" bestFit="1" customWidth="1"/>
    <col min="15381" max="15381" width="15.28515625" style="16" customWidth="1"/>
    <col min="15382" max="15625" width="8.85546875" style="16"/>
    <col min="15626" max="15626" width="2.140625" style="16" customWidth="1"/>
    <col min="15627" max="15629" width="8.85546875" style="16"/>
    <col min="15630" max="15630" width="5.42578125" style="16" customWidth="1"/>
    <col min="15631" max="15633" width="8.85546875" style="16"/>
    <col min="15634" max="15634" width="11" style="16" customWidth="1"/>
    <col min="15635" max="15635" width="14.7109375" style="16" customWidth="1"/>
    <col min="15636" max="15636" width="11.28515625" style="16" bestFit="1" customWidth="1"/>
    <col min="15637" max="15637" width="15.28515625" style="16" customWidth="1"/>
    <col min="15638" max="15881" width="8.85546875" style="16"/>
    <col min="15882" max="15882" width="2.140625" style="16" customWidth="1"/>
    <col min="15883" max="15885" width="8.85546875" style="16"/>
    <col min="15886" max="15886" width="5.42578125" style="16" customWidth="1"/>
    <col min="15887" max="15889" width="8.85546875" style="16"/>
    <col min="15890" max="15890" width="11" style="16" customWidth="1"/>
    <col min="15891" max="15891" width="14.7109375" style="16" customWidth="1"/>
    <col min="15892" max="15892" width="11.28515625" style="16" bestFit="1" customWidth="1"/>
    <col min="15893" max="15893" width="15.28515625" style="16" customWidth="1"/>
    <col min="15894" max="16137" width="8.85546875" style="16"/>
    <col min="16138" max="16138" width="2.140625" style="16" customWidth="1"/>
    <col min="16139" max="16141" width="8.85546875" style="16"/>
    <col min="16142" max="16142" width="5.42578125" style="16" customWidth="1"/>
    <col min="16143" max="16145" width="8.85546875" style="16"/>
    <col min="16146" max="16146" width="11" style="16" customWidth="1"/>
    <col min="16147" max="16147" width="14.7109375" style="16" customWidth="1"/>
    <col min="16148" max="16148" width="11.28515625" style="16" bestFit="1" customWidth="1"/>
    <col min="16149" max="16149" width="15.28515625" style="16" customWidth="1"/>
    <col min="16150" max="16384" width="8.85546875" style="16"/>
  </cols>
  <sheetData>
    <row r="1" spans="2:18" ht="18" customHeight="1" thickBo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2:18" ht="18" customHeight="1">
      <c r="B2" s="210" t="s">
        <v>18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2"/>
      <c r="P2" s="15"/>
      <c r="Q2" s="15"/>
      <c r="R2" s="15"/>
    </row>
    <row r="3" spans="2:18" ht="18" customHeight="1" thickBot="1">
      <c r="B3" s="213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15"/>
      <c r="Q3" s="15"/>
      <c r="R3" s="15"/>
    </row>
    <row r="4" spans="2:18" ht="13.5" customHeight="1">
      <c r="B4" s="216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8"/>
      <c r="P4" s="15"/>
      <c r="Q4" s="15"/>
      <c r="R4" s="15"/>
    </row>
    <row r="5" spans="2:18" ht="33.75" customHeight="1">
      <c r="B5" s="219" t="s">
        <v>19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/>
      <c r="P5" s="15"/>
      <c r="Q5" s="15"/>
      <c r="R5" s="15"/>
    </row>
    <row r="6" spans="2:18" ht="18" customHeight="1">
      <c r="B6" s="17" t="s">
        <v>20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5"/>
      <c r="Q6" s="15"/>
      <c r="R6" s="15"/>
    </row>
    <row r="7" spans="2:18" ht="18" customHeight="1">
      <c r="B7" s="160" t="s">
        <v>21</v>
      </c>
      <c r="C7" s="161"/>
      <c r="D7" s="161"/>
      <c r="E7" s="161"/>
      <c r="F7" s="161"/>
      <c r="G7" s="161"/>
      <c r="H7" s="161"/>
      <c r="I7" s="161"/>
      <c r="J7" s="161"/>
      <c r="K7" s="161"/>
      <c r="L7" s="222"/>
      <c r="M7" s="222"/>
      <c r="N7" s="222"/>
      <c r="O7" s="223"/>
      <c r="P7" s="15"/>
      <c r="Q7" s="15"/>
      <c r="R7" s="15"/>
    </row>
    <row r="8" spans="2:18" ht="18" customHeight="1">
      <c r="B8" s="146" t="s">
        <v>22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209"/>
      <c r="P8" s="15"/>
      <c r="Q8" s="15"/>
      <c r="R8" s="15"/>
    </row>
    <row r="9" spans="2:18" ht="18" customHeight="1">
      <c r="B9" s="142" t="s">
        <v>23</v>
      </c>
      <c r="C9" s="143"/>
      <c r="D9" s="143"/>
      <c r="E9" s="143"/>
      <c r="F9" s="143"/>
      <c r="G9" s="143"/>
      <c r="H9" s="143"/>
      <c r="I9" s="143"/>
      <c r="J9" s="143"/>
      <c r="K9" s="143"/>
      <c r="L9" s="204" t="s">
        <v>24</v>
      </c>
      <c r="M9" s="204"/>
      <c r="N9" s="204"/>
      <c r="O9" s="205"/>
      <c r="P9" s="15"/>
      <c r="Q9" s="15"/>
      <c r="R9" s="15"/>
    </row>
    <row r="10" spans="2:18" ht="18" customHeight="1">
      <c r="B10" s="142" t="s">
        <v>25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4">
        <v>5.2900000000000003E-2</v>
      </c>
      <c r="M10" s="204"/>
      <c r="N10" s="204"/>
      <c r="O10" s="205"/>
      <c r="P10" s="15"/>
      <c r="Q10" s="15"/>
      <c r="R10" s="15"/>
    </row>
    <row r="11" spans="2:18" ht="18" customHeight="1">
      <c r="B11" s="142" t="s">
        <v>26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4">
        <v>2.5000000000000001E-3</v>
      </c>
      <c r="M11" s="204"/>
      <c r="N11" s="204"/>
      <c r="O11" s="205"/>
      <c r="P11" s="15"/>
      <c r="Q11" s="15"/>
      <c r="R11" s="15"/>
    </row>
    <row r="12" spans="2:18" ht="18" customHeight="1">
      <c r="B12" s="142" t="s">
        <v>27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4">
        <v>0.01</v>
      </c>
      <c r="M12" s="204"/>
      <c r="N12" s="204"/>
      <c r="O12" s="205"/>
      <c r="P12" s="15"/>
      <c r="Q12" s="15"/>
      <c r="R12" s="15"/>
    </row>
    <row r="13" spans="2:18" ht="18" customHeight="1">
      <c r="B13" s="142" t="s">
        <v>28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4">
        <v>1.01E-2</v>
      </c>
      <c r="M13" s="204"/>
      <c r="N13" s="204"/>
      <c r="O13" s="205"/>
      <c r="P13" s="15"/>
      <c r="Q13" s="15"/>
      <c r="R13" s="15"/>
    </row>
    <row r="14" spans="2:18" ht="18" customHeight="1">
      <c r="B14" s="160" t="s">
        <v>29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208"/>
      <c r="P14" s="15"/>
      <c r="Q14" s="15"/>
      <c r="R14" s="15"/>
    </row>
    <row r="15" spans="2:18" ht="18" customHeight="1">
      <c r="B15" s="142" t="s">
        <v>23</v>
      </c>
      <c r="C15" s="143"/>
      <c r="D15" s="143"/>
      <c r="E15" s="143"/>
      <c r="F15" s="143"/>
      <c r="G15" s="143"/>
      <c r="H15" s="143"/>
      <c r="I15" s="143"/>
      <c r="J15" s="143"/>
      <c r="K15" s="143"/>
      <c r="L15" s="204" t="s">
        <v>24</v>
      </c>
      <c r="M15" s="204"/>
      <c r="N15" s="204"/>
      <c r="O15" s="205"/>
      <c r="P15" s="15"/>
      <c r="Q15" s="15"/>
      <c r="R15" s="15"/>
    </row>
    <row r="16" spans="2:18" ht="18" customHeight="1">
      <c r="B16" s="142" t="s">
        <v>30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52">
        <f>L17+L19+L18</f>
        <v>8.6499999999999994E-2</v>
      </c>
      <c r="M16" s="158"/>
      <c r="N16" s="158"/>
      <c r="O16" s="159"/>
      <c r="P16" s="15"/>
      <c r="Q16" s="15"/>
      <c r="R16" s="15"/>
    </row>
    <row r="17" spans="2:21" ht="18" customHeight="1">
      <c r="B17" s="142" t="s">
        <v>31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4">
        <v>6.4999999999999997E-3</v>
      </c>
      <c r="M17" s="204"/>
      <c r="N17" s="204"/>
      <c r="O17" s="205"/>
      <c r="P17" s="15"/>
      <c r="Q17" s="15"/>
      <c r="R17" s="15"/>
    </row>
    <row r="18" spans="2:21" ht="18" customHeight="1">
      <c r="B18" s="142" t="s">
        <v>32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4">
        <v>0.03</v>
      </c>
      <c r="M18" s="204"/>
      <c r="N18" s="204"/>
      <c r="O18" s="205"/>
      <c r="P18" s="15"/>
      <c r="Q18" s="15"/>
      <c r="R18" s="15"/>
    </row>
    <row r="19" spans="2:21" ht="18" customHeight="1">
      <c r="B19" s="142" t="s">
        <v>33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4">
        <v>0.05</v>
      </c>
      <c r="M19" s="204"/>
      <c r="N19" s="204"/>
      <c r="O19" s="205"/>
      <c r="P19" s="15"/>
      <c r="Q19" s="15"/>
      <c r="R19" s="15"/>
    </row>
    <row r="20" spans="2:21" ht="18" customHeight="1">
      <c r="B20" s="142" t="s">
        <v>34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4">
        <v>7.0000000000000007E-2</v>
      </c>
      <c r="M20" s="204"/>
      <c r="N20" s="204"/>
      <c r="O20" s="205"/>
      <c r="P20" s="15"/>
      <c r="Q20" s="15"/>
      <c r="R20" s="15"/>
    </row>
    <row r="21" spans="2:21" ht="18" customHeight="1">
      <c r="B21" s="148"/>
      <c r="C21" s="149"/>
      <c r="D21" s="149"/>
      <c r="E21" s="149"/>
      <c r="F21" s="149"/>
      <c r="G21" s="149"/>
      <c r="H21" s="149"/>
      <c r="I21" s="149"/>
      <c r="J21" s="149"/>
      <c r="K21" s="149"/>
      <c r="L21" s="150"/>
      <c r="M21" s="206"/>
      <c r="N21" s="206"/>
      <c r="O21" s="207"/>
      <c r="P21" s="15"/>
      <c r="Q21" s="15"/>
      <c r="R21" s="15"/>
    </row>
    <row r="22" spans="2:21" ht="18" customHeight="1">
      <c r="B22" s="187" t="s">
        <v>35</v>
      </c>
      <c r="C22" s="188"/>
      <c r="D22" s="188"/>
      <c r="E22" s="188"/>
      <c r="F22" s="188"/>
      <c r="G22" s="188"/>
      <c r="H22" s="188"/>
      <c r="I22" s="188"/>
      <c r="J22" s="189" t="s">
        <v>36</v>
      </c>
      <c r="K22" s="190"/>
      <c r="L22" s="191" t="s">
        <v>37</v>
      </c>
      <c r="M22" s="192"/>
      <c r="N22" s="192"/>
      <c r="O22" s="193"/>
      <c r="P22" s="15"/>
      <c r="Q22" s="15"/>
      <c r="R22" s="20"/>
    </row>
    <row r="23" spans="2:21" ht="22.5" customHeight="1">
      <c r="B23" s="194" t="s">
        <v>38</v>
      </c>
      <c r="C23" s="195"/>
      <c r="D23" s="195"/>
      <c r="E23" s="195"/>
      <c r="F23" s="195"/>
      <c r="G23" s="195"/>
      <c r="H23" s="195"/>
      <c r="I23" s="195"/>
      <c r="J23" s="195"/>
      <c r="K23" s="196"/>
      <c r="L23" s="197" t="s">
        <v>39</v>
      </c>
      <c r="M23" s="192"/>
      <c r="N23" s="192"/>
      <c r="O23" s="193"/>
      <c r="P23" s="15"/>
      <c r="Q23" s="15"/>
      <c r="R23" s="20">
        <f>(1+L10+L11+L12)</f>
        <v>1.0653999999999999</v>
      </c>
      <c r="T23" s="21"/>
    </row>
    <row r="24" spans="2:21" ht="15" customHeight="1">
      <c r="B24" s="194"/>
      <c r="C24" s="195"/>
      <c r="D24" s="195"/>
      <c r="E24" s="195"/>
      <c r="F24" s="195"/>
      <c r="G24" s="195"/>
      <c r="H24" s="195"/>
      <c r="I24" s="195"/>
      <c r="J24" s="195"/>
      <c r="K24" s="196"/>
      <c r="L24" s="198" t="s">
        <v>40</v>
      </c>
      <c r="M24" s="199"/>
      <c r="N24" s="199"/>
      <c r="O24" s="200"/>
      <c r="P24" s="15"/>
      <c r="Q24" s="15"/>
      <c r="R24" s="20">
        <f>(1+L13)</f>
        <v>1.0101</v>
      </c>
      <c r="S24" s="22"/>
      <c r="T24" s="21"/>
      <c r="U24" s="22"/>
    </row>
    <row r="25" spans="2:21" ht="24.75" customHeight="1">
      <c r="B25" s="194"/>
      <c r="C25" s="195"/>
      <c r="D25" s="195"/>
      <c r="E25" s="195"/>
      <c r="F25" s="195"/>
      <c r="G25" s="195"/>
      <c r="H25" s="195"/>
      <c r="I25" s="195"/>
      <c r="J25" s="195"/>
      <c r="K25" s="196"/>
      <c r="L25" s="201"/>
      <c r="M25" s="202"/>
      <c r="N25" s="202"/>
      <c r="O25" s="203"/>
      <c r="P25" s="15"/>
      <c r="Q25" s="15"/>
      <c r="R25" s="20">
        <f>(1+L20)</f>
        <v>1.07</v>
      </c>
      <c r="S25" s="22"/>
      <c r="T25" s="21"/>
      <c r="U25" s="22"/>
    </row>
    <row r="26" spans="2:21" ht="24.75" customHeight="1">
      <c r="B26" s="173" t="s">
        <v>41</v>
      </c>
      <c r="C26" s="174"/>
      <c r="D26" s="174"/>
      <c r="E26" s="174"/>
      <c r="F26" s="174"/>
      <c r="G26" s="174"/>
      <c r="H26" s="174"/>
      <c r="I26" s="174"/>
      <c r="J26" s="174"/>
      <c r="K26" s="175"/>
      <c r="L26" s="179" t="s">
        <v>42</v>
      </c>
      <c r="M26" s="180"/>
      <c r="N26" s="180"/>
      <c r="O26" s="181"/>
      <c r="P26" s="15"/>
      <c r="Q26" s="15"/>
      <c r="R26" s="23"/>
      <c r="S26" s="22"/>
      <c r="T26" s="21"/>
      <c r="U26" s="22"/>
    </row>
    <row r="27" spans="2:21" ht="25.5" customHeight="1">
      <c r="B27" s="173"/>
      <c r="C27" s="174"/>
      <c r="D27" s="174"/>
      <c r="E27" s="174"/>
      <c r="F27" s="174"/>
      <c r="G27" s="174"/>
      <c r="H27" s="174"/>
      <c r="I27" s="174"/>
      <c r="J27" s="174"/>
      <c r="K27" s="175"/>
      <c r="L27" s="179" t="s">
        <v>43</v>
      </c>
      <c r="M27" s="180"/>
      <c r="N27" s="180"/>
      <c r="O27" s="181"/>
      <c r="P27" s="15"/>
      <c r="Q27" s="15"/>
      <c r="R27" s="20">
        <f>(1-L46)</f>
        <v>0.91349999999999998</v>
      </c>
      <c r="S27" s="22"/>
      <c r="T27" s="21"/>
      <c r="U27" s="22"/>
    </row>
    <row r="28" spans="2:21" ht="36.75" customHeight="1">
      <c r="B28" s="176"/>
      <c r="C28" s="177"/>
      <c r="D28" s="177"/>
      <c r="E28" s="177"/>
      <c r="F28" s="177"/>
      <c r="G28" s="177"/>
      <c r="H28" s="177"/>
      <c r="I28" s="177"/>
      <c r="J28" s="177"/>
      <c r="K28" s="178"/>
      <c r="L28" s="182" t="s">
        <v>44</v>
      </c>
      <c r="M28" s="183"/>
      <c r="N28" s="183"/>
      <c r="O28" s="184"/>
      <c r="P28" s="15"/>
      <c r="Q28" s="15"/>
      <c r="R28" s="23"/>
      <c r="S28" s="22"/>
      <c r="T28" s="24"/>
      <c r="U28" s="21"/>
    </row>
    <row r="29" spans="2:21" ht="27.75" customHeight="1">
      <c r="B29" s="160" t="s">
        <v>45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85">
        <f>((((1+L10+L12+L11)*(1+L13)*(1+L20))/(1-L46))-1)</f>
        <v>0.2605273977011493</v>
      </c>
      <c r="M29" s="185"/>
      <c r="N29" s="185"/>
      <c r="O29" s="186"/>
      <c r="P29" s="15"/>
      <c r="Q29" s="15"/>
      <c r="R29" s="20">
        <f>(((R23*R24*R25))/R27)-1</f>
        <v>0.2605273977011493</v>
      </c>
      <c r="S29" s="22"/>
    </row>
    <row r="30" spans="2:21" ht="18" customHeight="1">
      <c r="B30" s="160" t="s">
        <v>46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2"/>
      <c r="M30" s="162"/>
      <c r="N30" s="162"/>
      <c r="O30" s="163"/>
      <c r="P30" s="15"/>
      <c r="Q30" s="15"/>
      <c r="R30" s="15"/>
    </row>
    <row r="31" spans="2:21" ht="18" customHeight="1">
      <c r="B31" s="164" t="s">
        <v>47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6"/>
      <c r="M31" s="143" t="s">
        <v>4</v>
      </c>
      <c r="N31" s="143"/>
      <c r="O31" s="170"/>
      <c r="P31" s="15"/>
      <c r="Q31" s="15"/>
      <c r="R31" s="15"/>
      <c r="U31" s="25"/>
    </row>
    <row r="32" spans="2:21" ht="13.5" customHeight="1">
      <c r="B32" s="167"/>
      <c r="C32" s="168"/>
      <c r="D32" s="168"/>
      <c r="E32" s="168"/>
      <c r="F32" s="168"/>
      <c r="G32" s="168"/>
      <c r="H32" s="168"/>
      <c r="I32" s="168"/>
      <c r="J32" s="168"/>
      <c r="K32" s="168"/>
      <c r="L32" s="169"/>
      <c r="M32" s="143"/>
      <c r="N32" s="143"/>
      <c r="O32" s="170"/>
      <c r="P32" s="15"/>
      <c r="Q32" s="15"/>
      <c r="R32" s="15"/>
      <c r="S32" s="26"/>
      <c r="T32" s="26"/>
      <c r="U32" s="24"/>
    </row>
    <row r="33" spans="2:21" ht="13.5" customHeight="1">
      <c r="B33" s="171" t="s">
        <v>48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43" t="s">
        <v>49</v>
      </c>
      <c r="N33" s="143"/>
      <c r="O33" s="170"/>
      <c r="P33" s="15"/>
      <c r="Q33" s="15"/>
      <c r="R33" s="15"/>
    </row>
    <row r="34" spans="2:21" ht="14.25" customHeight="1">
      <c r="B34" s="2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8"/>
      <c r="P34" s="15"/>
      <c r="Q34" s="15"/>
      <c r="R34" s="15"/>
    </row>
    <row r="35" spans="2:21" ht="12" customHeight="1">
      <c r="B35" s="2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8"/>
      <c r="P35" s="15"/>
      <c r="Q35" s="15"/>
      <c r="R35" s="15"/>
      <c r="T35" s="26"/>
    </row>
    <row r="36" spans="2:21" ht="15.75" hidden="1" customHeight="1">
      <c r="B36" s="2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28"/>
      <c r="P36" s="15"/>
      <c r="Q36" s="15"/>
      <c r="R36" s="15"/>
    </row>
    <row r="37" spans="2:21" ht="18" hidden="1" customHeight="1">
      <c r="B37" s="154" t="s">
        <v>50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6"/>
      <c r="P37" s="15"/>
      <c r="Q37" s="15"/>
      <c r="R37" s="15"/>
    </row>
    <row r="38" spans="2:21" ht="18" customHeight="1">
      <c r="B38" s="157" t="s">
        <v>51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 t="s">
        <v>52</v>
      </c>
      <c r="M38" s="158"/>
      <c r="N38" s="158"/>
      <c r="O38" s="159"/>
      <c r="P38" s="15"/>
      <c r="Q38" s="15"/>
      <c r="R38" s="15"/>
    </row>
    <row r="39" spans="2:21" ht="18" customHeight="1">
      <c r="B39" s="142" t="s">
        <v>53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4">
        <v>6.4999999999999997E-3</v>
      </c>
      <c r="M39" s="144"/>
      <c r="N39" s="144"/>
      <c r="O39" s="145"/>
      <c r="P39" s="15"/>
      <c r="Q39" s="15"/>
      <c r="R39" s="15"/>
    </row>
    <row r="40" spans="2:21" ht="18" customHeight="1">
      <c r="B40" s="142" t="s">
        <v>54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4">
        <v>0.03</v>
      </c>
      <c r="M40" s="144"/>
      <c r="N40" s="144"/>
      <c r="O40" s="145"/>
      <c r="P40" s="15"/>
      <c r="Q40" s="15"/>
      <c r="R40" s="15"/>
      <c r="S40" s="29"/>
    </row>
    <row r="41" spans="2:21" ht="18" customHeight="1">
      <c r="B41" s="142" t="s">
        <v>55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4">
        <v>0.05</v>
      </c>
      <c r="M41" s="144"/>
      <c r="N41" s="144"/>
      <c r="O41" s="145"/>
      <c r="P41" s="15"/>
      <c r="Q41" s="15"/>
      <c r="R41" s="15"/>
      <c r="S41" s="21"/>
    </row>
    <row r="42" spans="2:21" ht="18" customHeight="1">
      <c r="B42" s="146" t="s">
        <v>56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52">
        <f>L41+L40+L39</f>
        <v>8.6500000000000007E-2</v>
      </c>
      <c r="M42" s="152"/>
      <c r="N42" s="152"/>
      <c r="O42" s="153"/>
      <c r="P42" s="30"/>
      <c r="Q42" s="30"/>
      <c r="R42" s="30"/>
      <c r="S42" s="21"/>
    </row>
    <row r="43" spans="2:21" s="31" customFormat="1" ht="18" customHeight="1">
      <c r="B43" s="142" t="s">
        <v>57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4">
        <v>0</v>
      </c>
      <c r="M43" s="144"/>
      <c r="N43" s="144"/>
      <c r="O43" s="145"/>
      <c r="P43" s="15"/>
      <c r="Q43" s="15"/>
      <c r="R43" s="15"/>
    </row>
    <row r="44" spans="2:21" ht="18" customHeight="1">
      <c r="B44" s="146" t="s">
        <v>58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4">
        <f>L43+L42</f>
        <v>8.6500000000000007E-2</v>
      </c>
      <c r="M44" s="144"/>
      <c r="N44" s="144"/>
      <c r="O44" s="145"/>
      <c r="P44" s="15"/>
      <c r="Q44" s="15"/>
      <c r="R44" s="15"/>
      <c r="S44" s="21"/>
      <c r="U44" s="24"/>
    </row>
    <row r="45" spans="2:21" ht="18" customHeight="1">
      <c r="B45" s="148"/>
      <c r="C45" s="149"/>
      <c r="D45" s="149"/>
      <c r="E45" s="149"/>
      <c r="F45" s="149"/>
      <c r="G45" s="149"/>
      <c r="H45" s="149"/>
      <c r="I45" s="149"/>
      <c r="J45" s="149"/>
      <c r="K45" s="149"/>
      <c r="L45" s="150"/>
      <c r="M45" s="150"/>
      <c r="N45" s="150"/>
      <c r="O45" s="151"/>
      <c r="P45" s="15"/>
      <c r="Q45" s="15"/>
      <c r="R45" s="15"/>
      <c r="T45" s="32"/>
    </row>
    <row r="46" spans="2:21" ht="18" customHeight="1" thickBot="1">
      <c r="B46" s="138" t="s">
        <v>59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40">
        <f>L44</f>
        <v>8.6500000000000007E-2</v>
      </c>
      <c r="M46" s="140"/>
      <c r="N46" s="140"/>
      <c r="O46" s="141"/>
      <c r="P46" s="15"/>
      <c r="Q46" s="15"/>
      <c r="R46" s="15"/>
    </row>
    <row r="47" spans="2:21" ht="18" customHeight="1"/>
  </sheetData>
  <mergeCells count="69">
    <mergeCell ref="B8:O8"/>
    <mergeCell ref="B2:O3"/>
    <mergeCell ref="B4:O4"/>
    <mergeCell ref="B5:O5"/>
    <mergeCell ref="B7:K7"/>
    <mergeCell ref="L7:O7"/>
    <mergeCell ref="B15:K15"/>
    <mergeCell ref="L15:O15"/>
    <mergeCell ref="B9:K9"/>
    <mergeCell ref="L9:O9"/>
    <mergeCell ref="B10:K10"/>
    <mergeCell ref="L10:O10"/>
    <mergeCell ref="B11:K11"/>
    <mergeCell ref="L11:O11"/>
    <mergeCell ref="B12:K12"/>
    <mergeCell ref="L12:O12"/>
    <mergeCell ref="B13:K13"/>
    <mergeCell ref="L13:O13"/>
    <mergeCell ref="B14:O14"/>
    <mergeCell ref="B16:K16"/>
    <mergeCell ref="L16:O16"/>
    <mergeCell ref="B17:K17"/>
    <mergeCell ref="L17:O17"/>
    <mergeCell ref="B18:K18"/>
    <mergeCell ref="L18:O18"/>
    <mergeCell ref="B19:K19"/>
    <mergeCell ref="L19:O19"/>
    <mergeCell ref="B20:K20"/>
    <mergeCell ref="L20:O20"/>
    <mergeCell ref="B21:K21"/>
    <mergeCell ref="L21:O21"/>
    <mergeCell ref="B22:I22"/>
    <mergeCell ref="J22:K22"/>
    <mergeCell ref="L22:O22"/>
    <mergeCell ref="B23:K25"/>
    <mergeCell ref="L23:O23"/>
    <mergeCell ref="L24:O25"/>
    <mergeCell ref="B26:K28"/>
    <mergeCell ref="L26:O26"/>
    <mergeCell ref="L27:O27"/>
    <mergeCell ref="L28:O28"/>
    <mergeCell ref="B29:K29"/>
    <mergeCell ref="L29:O29"/>
    <mergeCell ref="B30:K30"/>
    <mergeCell ref="L30:O30"/>
    <mergeCell ref="B31:L32"/>
    <mergeCell ref="M31:O32"/>
    <mergeCell ref="B33:L33"/>
    <mergeCell ref="M33:O33"/>
    <mergeCell ref="B37:K37"/>
    <mergeCell ref="L37:O37"/>
    <mergeCell ref="B38:K38"/>
    <mergeCell ref="L38:O38"/>
    <mergeCell ref="B39:K39"/>
    <mergeCell ref="L39:O39"/>
    <mergeCell ref="B40:K40"/>
    <mergeCell ref="L40:O40"/>
    <mergeCell ref="B41:K41"/>
    <mergeCell ref="L41:O41"/>
    <mergeCell ref="B42:K42"/>
    <mergeCell ref="L42:O42"/>
    <mergeCell ref="B46:K46"/>
    <mergeCell ref="L46:O46"/>
    <mergeCell ref="B43:K43"/>
    <mergeCell ref="L43:O43"/>
    <mergeCell ref="B44:K44"/>
    <mergeCell ref="L44:O44"/>
    <mergeCell ref="B45:K45"/>
    <mergeCell ref="L45:O45"/>
  </mergeCells>
  <pageMargins left="0.51181102362204722" right="0.51181102362204722" top="0.78740157480314965" bottom="0.78740157480314965" header="0.31496062992125984" footer="0.31496062992125984"/>
  <pageSetup paperSize="9" scale="78" orientation="portrait" r:id="rId1"/>
  <headerFooter>
    <oddFooter>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91EF4-063A-4B99-B7AE-7B2CAA607347}">
  <sheetPr>
    <tabColor theme="3" tint="0.39997558519241921"/>
  </sheetPr>
  <dimension ref="B2:F47"/>
  <sheetViews>
    <sheetView tabSelected="1" view="pageBreakPreview" topLeftCell="A25" zoomScale="90" zoomScaleNormal="100" zoomScaleSheetLayoutView="90" workbookViewId="0">
      <selection activeCell="B2" sqref="B2:E47"/>
    </sheetView>
  </sheetViews>
  <sheetFormatPr defaultRowHeight="15"/>
  <cols>
    <col min="1" max="2" width="8.85546875" style="65"/>
    <col min="3" max="3" width="51.140625" style="65" bestFit="1" customWidth="1"/>
    <col min="4" max="4" width="13.7109375" style="65" customWidth="1"/>
    <col min="5" max="5" width="11.85546875" style="65" bestFit="1" customWidth="1"/>
    <col min="6" max="258" width="8.85546875" style="65"/>
    <col min="259" max="259" width="51.140625" style="65" bestFit="1" customWidth="1"/>
    <col min="260" max="260" width="13.140625" style="65" bestFit="1" customWidth="1"/>
    <col min="261" max="261" width="11.42578125" style="65" bestFit="1" customWidth="1"/>
    <col min="262" max="514" width="8.85546875" style="65"/>
    <col min="515" max="515" width="51.140625" style="65" bestFit="1" customWidth="1"/>
    <col min="516" max="516" width="13.140625" style="65" bestFit="1" customWidth="1"/>
    <col min="517" max="517" width="11.42578125" style="65" bestFit="1" customWidth="1"/>
    <col min="518" max="770" width="8.85546875" style="65"/>
    <col min="771" max="771" width="51.140625" style="65" bestFit="1" customWidth="1"/>
    <col min="772" max="772" width="13.140625" style="65" bestFit="1" customWidth="1"/>
    <col min="773" max="773" width="11.42578125" style="65" bestFit="1" customWidth="1"/>
    <col min="774" max="1026" width="8.85546875" style="65"/>
    <col min="1027" max="1027" width="51.140625" style="65" bestFit="1" customWidth="1"/>
    <col min="1028" max="1028" width="13.140625" style="65" bestFit="1" customWidth="1"/>
    <col min="1029" max="1029" width="11.42578125" style="65" bestFit="1" customWidth="1"/>
    <col min="1030" max="1282" width="8.85546875" style="65"/>
    <col min="1283" max="1283" width="51.140625" style="65" bestFit="1" customWidth="1"/>
    <col min="1284" max="1284" width="13.140625" style="65" bestFit="1" customWidth="1"/>
    <col min="1285" max="1285" width="11.42578125" style="65" bestFit="1" customWidth="1"/>
    <col min="1286" max="1538" width="8.85546875" style="65"/>
    <col min="1539" max="1539" width="51.140625" style="65" bestFit="1" customWidth="1"/>
    <col min="1540" max="1540" width="13.140625" style="65" bestFit="1" customWidth="1"/>
    <col min="1541" max="1541" width="11.42578125" style="65" bestFit="1" customWidth="1"/>
    <col min="1542" max="1794" width="8.85546875" style="65"/>
    <col min="1795" max="1795" width="51.140625" style="65" bestFit="1" customWidth="1"/>
    <col min="1796" max="1796" width="13.140625" style="65" bestFit="1" customWidth="1"/>
    <col min="1797" max="1797" width="11.42578125" style="65" bestFit="1" customWidth="1"/>
    <col min="1798" max="2050" width="8.85546875" style="65"/>
    <col min="2051" max="2051" width="51.140625" style="65" bestFit="1" customWidth="1"/>
    <col min="2052" max="2052" width="13.140625" style="65" bestFit="1" customWidth="1"/>
    <col min="2053" max="2053" width="11.42578125" style="65" bestFit="1" customWidth="1"/>
    <col min="2054" max="2306" width="8.85546875" style="65"/>
    <col min="2307" max="2307" width="51.140625" style="65" bestFit="1" customWidth="1"/>
    <col min="2308" max="2308" width="13.140625" style="65" bestFit="1" customWidth="1"/>
    <col min="2309" max="2309" width="11.42578125" style="65" bestFit="1" customWidth="1"/>
    <col min="2310" max="2562" width="8.85546875" style="65"/>
    <col min="2563" max="2563" width="51.140625" style="65" bestFit="1" customWidth="1"/>
    <col min="2564" max="2564" width="13.140625" style="65" bestFit="1" customWidth="1"/>
    <col min="2565" max="2565" width="11.42578125" style="65" bestFit="1" customWidth="1"/>
    <col min="2566" max="2818" width="8.85546875" style="65"/>
    <col min="2819" max="2819" width="51.140625" style="65" bestFit="1" customWidth="1"/>
    <col min="2820" max="2820" width="13.140625" style="65" bestFit="1" customWidth="1"/>
    <col min="2821" max="2821" width="11.42578125" style="65" bestFit="1" customWidth="1"/>
    <col min="2822" max="3074" width="8.85546875" style="65"/>
    <col min="3075" max="3075" width="51.140625" style="65" bestFit="1" customWidth="1"/>
    <col min="3076" max="3076" width="13.140625" style="65" bestFit="1" customWidth="1"/>
    <col min="3077" max="3077" width="11.42578125" style="65" bestFit="1" customWidth="1"/>
    <col min="3078" max="3330" width="8.85546875" style="65"/>
    <col min="3331" max="3331" width="51.140625" style="65" bestFit="1" customWidth="1"/>
    <col min="3332" max="3332" width="13.140625" style="65" bestFit="1" customWidth="1"/>
    <col min="3333" max="3333" width="11.42578125" style="65" bestFit="1" customWidth="1"/>
    <col min="3334" max="3586" width="8.85546875" style="65"/>
    <col min="3587" max="3587" width="51.140625" style="65" bestFit="1" customWidth="1"/>
    <col min="3588" max="3588" width="13.140625" style="65" bestFit="1" customWidth="1"/>
    <col min="3589" max="3589" width="11.42578125" style="65" bestFit="1" customWidth="1"/>
    <col min="3590" max="3842" width="8.85546875" style="65"/>
    <col min="3843" max="3843" width="51.140625" style="65" bestFit="1" customWidth="1"/>
    <col min="3844" max="3844" width="13.140625" style="65" bestFit="1" customWidth="1"/>
    <col min="3845" max="3845" width="11.42578125" style="65" bestFit="1" customWidth="1"/>
    <col min="3846" max="4098" width="8.85546875" style="65"/>
    <col min="4099" max="4099" width="51.140625" style="65" bestFit="1" customWidth="1"/>
    <col min="4100" max="4100" width="13.140625" style="65" bestFit="1" customWidth="1"/>
    <col min="4101" max="4101" width="11.42578125" style="65" bestFit="1" customWidth="1"/>
    <col min="4102" max="4354" width="8.85546875" style="65"/>
    <col min="4355" max="4355" width="51.140625" style="65" bestFit="1" customWidth="1"/>
    <col min="4356" max="4356" width="13.140625" style="65" bestFit="1" customWidth="1"/>
    <col min="4357" max="4357" width="11.42578125" style="65" bestFit="1" customWidth="1"/>
    <col min="4358" max="4610" width="8.85546875" style="65"/>
    <col min="4611" max="4611" width="51.140625" style="65" bestFit="1" customWidth="1"/>
    <col min="4612" max="4612" width="13.140625" style="65" bestFit="1" customWidth="1"/>
    <col min="4613" max="4613" width="11.42578125" style="65" bestFit="1" customWidth="1"/>
    <col min="4614" max="4866" width="8.85546875" style="65"/>
    <col min="4867" max="4867" width="51.140625" style="65" bestFit="1" customWidth="1"/>
    <col min="4868" max="4868" width="13.140625" style="65" bestFit="1" customWidth="1"/>
    <col min="4869" max="4869" width="11.42578125" style="65" bestFit="1" customWidth="1"/>
    <col min="4870" max="5122" width="8.85546875" style="65"/>
    <col min="5123" max="5123" width="51.140625" style="65" bestFit="1" customWidth="1"/>
    <col min="5124" max="5124" width="13.140625" style="65" bestFit="1" customWidth="1"/>
    <col min="5125" max="5125" width="11.42578125" style="65" bestFit="1" customWidth="1"/>
    <col min="5126" max="5378" width="8.85546875" style="65"/>
    <col min="5379" max="5379" width="51.140625" style="65" bestFit="1" customWidth="1"/>
    <col min="5380" max="5380" width="13.140625" style="65" bestFit="1" customWidth="1"/>
    <col min="5381" max="5381" width="11.42578125" style="65" bestFit="1" customWidth="1"/>
    <col min="5382" max="5634" width="8.85546875" style="65"/>
    <col min="5635" max="5635" width="51.140625" style="65" bestFit="1" customWidth="1"/>
    <col min="5636" max="5636" width="13.140625" style="65" bestFit="1" customWidth="1"/>
    <col min="5637" max="5637" width="11.42578125" style="65" bestFit="1" customWidth="1"/>
    <col min="5638" max="5890" width="8.85546875" style="65"/>
    <col min="5891" max="5891" width="51.140625" style="65" bestFit="1" customWidth="1"/>
    <col min="5892" max="5892" width="13.140625" style="65" bestFit="1" customWidth="1"/>
    <col min="5893" max="5893" width="11.42578125" style="65" bestFit="1" customWidth="1"/>
    <col min="5894" max="6146" width="8.85546875" style="65"/>
    <col min="6147" max="6147" width="51.140625" style="65" bestFit="1" customWidth="1"/>
    <col min="6148" max="6148" width="13.140625" style="65" bestFit="1" customWidth="1"/>
    <col min="6149" max="6149" width="11.42578125" style="65" bestFit="1" customWidth="1"/>
    <col min="6150" max="6402" width="8.85546875" style="65"/>
    <col min="6403" max="6403" width="51.140625" style="65" bestFit="1" customWidth="1"/>
    <col min="6404" max="6404" width="13.140625" style="65" bestFit="1" customWidth="1"/>
    <col min="6405" max="6405" width="11.42578125" style="65" bestFit="1" customWidth="1"/>
    <col min="6406" max="6658" width="8.85546875" style="65"/>
    <col min="6659" max="6659" width="51.140625" style="65" bestFit="1" customWidth="1"/>
    <col min="6660" max="6660" width="13.140625" style="65" bestFit="1" customWidth="1"/>
    <col min="6661" max="6661" width="11.42578125" style="65" bestFit="1" customWidth="1"/>
    <col min="6662" max="6914" width="8.85546875" style="65"/>
    <col min="6915" max="6915" width="51.140625" style="65" bestFit="1" customWidth="1"/>
    <col min="6916" max="6916" width="13.140625" style="65" bestFit="1" customWidth="1"/>
    <col min="6917" max="6917" width="11.42578125" style="65" bestFit="1" customWidth="1"/>
    <col min="6918" max="7170" width="8.85546875" style="65"/>
    <col min="7171" max="7171" width="51.140625" style="65" bestFit="1" customWidth="1"/>
    <col min="7172" max="7172" width="13.140625" style="65" bestFit="1" customWidth="1"/>
    <col min="7173" max="7173" width="11.42578125" style="65" bestFit="1" customWidth="1"/>
    <col min="7174" max="7426" width="8.85546875" style="65"/>
    <col min="7427" max="7427" width="51.140625" style="65" bestFit="1" customWidth="1"/>
    <col min="7428" max="7428" width="13.140625" style="65" bestFit="1" customWidth="1"/>
    <col min="7429" max="7429" width="11.42578125" style="65" bestFit="1" customWidth="1"/>
    <col min="7430" max="7682" width="8.85546875" style="65"/>
    <col min="7683" max="7683" width="51.140625" style="65" bestFit="1" customWidth="1"/>
    <col min="7684" max="7684" width="13.140625" style="65" bestFit="1" customWidth="1"/>
    <col min="7685" max="7685" width="11.42578125" style="65" bestFit="1" customWidth="1"/>
    <col min="7686" max="7938" width="8.85546875" style="65"/>
    <col min="7939" max="7939" width="51.140625" style="65" bestFit="1" customWidth="1"/>
    <col min="7940" max="7940" width="13.140625" style="65" bestFit="1" customWidth="1"/>
    <col min="7941" max="7941" width="11.42578125" style="65" bestFit="1" customWidth="1"/>
    <col min="7942" max="8194" width="8.85546875" style="65"/>
    <col min="8195" max="8195" width="51.140625" style="65" bestFit="1" customWidth="1"/>
    <col min="8196" max="8196" width="13.140625" style="65" bestFit="1" customWidth="1"/>
    <col min="8197" max="8197" width="11.42578125" style="65" bestFit="1" customWidth="1"/>
    <col min="8198" max="8450" width="8.85546875" style="65"/>
    <col min="8451" max="8451" width="51.140625" style="65" bestFit="1" customWidth="1"/>
    <col min="8452" max="8452" width="13.140625" style="65" bestFit="1" customWidth="1"/>
    <col min="8453" max="8453" width="11.42578125" style="65" bestFit="1" customWidth="1"/>
    <col min="8454" max="8706" width="8.85546875" style="65"/>
    <col min="8707" max="8707" width="51.140625" style="65" bestFit="1" customWidth="1"/>
    <col min="8708" max="8708" width="13.140625" style="65" bestFit="1" customWidth="1"/>
    <col min="8709" max="8709" width="11.42578125" style="65" bestFit="1" customWidth="1"/>
    <col min="8710" max="8962" width="8.85546875" style="65"/>
    <col min="8963" max="8963" width="51.140625" style="65" bestFit="1" customWidth="1"/>
    <col min="8964" max="8964" width="13.140625" style="65" bestFit="1" customWidth="1"/>
    <col min="8965" max="8965" width="11.42578125" style="65" bestFit="1" customWidth="1"/>
    <col min="8966" max="9218" width="8.85546875" style="65"/>
    <col min="9219" max="9219" width="51.140625" style="65" bestFit="1" customWidth="1"/>
    <col min="9220" max="9220" width="13.140625" style="65" bestFit="1" customWidth="1"/>
    <col min="9221" max="9221" width="11.42578125" style="65" bestFit="1" customWidth="1"/>
    <col min="9222" max="9474" width="8.85546875" style="65"/>
    <col min="9475" max="9475" width="51.140625" style="65" bestFit="1" customWidth="1"/>
    <col min="9476" max="9476" width="13.140625" style="65" bestFit="1" customWidth="1"/>
    <col min="9477" max="9477" width="11.42578125" style="65" bestFit="1" customWidth="1"/>
    <col min="9478" max="9730" width="8.85546875" style="65"/>
    <col min="9731" max="9731" width="51.140625" style="65" bestFit="1" customWidth="1"/>
    <col min="9732" max="9732" width="13.140625" style="65" bestFit="1" customWidth="1"/>
    <col min="9733" max="9733" width="11.42578125" style="65" bestFit="1" customWidth="1"/>
    <col min="9734" max="9986" width="8.85546875" style="65"/>
    <col min="9987" max="9987" width="51.140625" style="65" bestFit="1" customWidth="1"/>
    <col min="9988" max="9988" width="13.140625" style="65" bestFit="1" customWidth="1"/>
    <col min="9989" max="9989" width="11.42578125" style="65" bestFit="1" customWidth="1"/>
    <col min="9990" max="10242" width="8.85546875" style="65"/>
    <col min="10243" max="10243" width="51.140625" style="65" bestFit="1" customWidth="1"/>
    <col min="10244" max="10244" width="13.140625" style="65" bestFit="1" customWidth="1"/>
    <col min="10245" max="10245" width="11.42578125" style="65" bestFit="1" customWidth="1"/>
    <col min="10246" max="10498" width="8.85546875" style="65"/>
    <col min="10499" max="10499" width="51.140625" style="65" bestFit="1" customWidth="1"/>
    <col min="10500" max="10500" width="13.140625" style="65" bestFit="1" customWidth="1"/>
    <col min="10501" max="10501" width="11.42578125" style="65" bestFit="1" customWidth="1"/>
    <col min="10502" max="10754" width="8.85546875" style="65"/>
    <col min="10755" max="10755" width="51.140625" style="65" bestFit="1" customWidth="1"/>
    <col min="10756" max="10756" width="13.140625" style="65" bestFit="1" customWidth="1"/>
    <col min="10757" max="10757" width="11.42578125" style="65" bestFit="1" customWidth="1"/>
    <col min="10758" max="11010" width="8.85546875" style="65"/>
    <col min="11011" max="11011" width="51.140625" style="65" bestFit="1" customWidth="1"/>
    <col min="11012" max="11012" width="13.140625" style="65" bestFit="1" customWidth="1"/>
    <col min="11013" max="11013" width="11.42578125" style="65" bestFit="1" customWidth="1"/>
    <col min="11014" max="11266" width="8.85546875" style="65"/>
    <col min="11267" max="11267" width="51.140625" style="65" bestFit="1" customWidth="1"/>
    <col min="11268" max="11268" width="13.140625" style="65" bestFit="1" customWidth="1"/>
    <col min="11269" max="11269" width="11.42578125" style="65" bestFit="1" customWidth="1"/>
    <col min="11270" max="11522" width="8.85546875" style="65"/>
    <col min="11523" max="11523" width="51.140625" style="65" bestFit="1" customWidth="1"/>
    <col min="11524" max="11524" width="13.140625" style="65" bestFit="1" customWidth="1"/>
    <col min="11525" max="11525" width="11.42578125" style="65" bestFit="1" customWidth="1"/>
    <col min="11526" max="11778" width="8.85546875" style="65"/>
    <col min="11779" max="11779" width="51.140625" style="65" bestFit="1" customWidth="1"/>
    <col min="11780" max="11780" width="13.140625" style="65" bestFit="1" customWidth="1"/>
    <col min="11781" max="11781" width="11.42578125" style="65" bestFit="1" customWidth="1"/>
    <col min="11782" max="12034" width="8.85546875" style="65"/>
    <col min="12035" max="12035" width="51.140625" style="65" bestFit="1" customWidth="1"/>
    <col min="12036" max="12036" width="13.140625" style="65" bestFit="1" customWidth="1"/>
    <col min="12037" max="12037" width="11.42578125" style="65" bestFit="1" customWidth="1"/>
    <col min="12038" max="12290" width="8.85546875" style="65"/>
    <col min="12291" max="12291" width="51.140625" style="65" bestFit="1" customWidth="1"/>
    <col min="12292" max="12292" width="13.140625" style="65" bestFit="1" customWidth="1"/>
    <col min="12293" max="12293" width="11.42578125" style="65" bestFit="1" customWidth="1"/>
    <col min="12294" max="12546" width="8.85546875" style="65"/>
    <col min="12547" max="12547" width="51.140625" style="65" bestFit="1" customWidth="1"/>
    <col min="12548" max="12548" width="13.140625" style="65" bestFit="1" customWidth="1"/>
    <col min="12549" max="12549" width="11.42578125" style="65" bestFit="1" customWidth="1"/>
    <col min="12550" max="12802" width="8.85546875" style="65"/>
    <col min="12803" max="12803" width="51.140625" style="65" bestFit="1" customWidth="1"/>
    <col min="12804" max="12804" width="13.140625" style="65" bestFit="1" customWidth="1"/>
    <col min="12805" max="12805" width="11.42578125" style="65" bestFit="1" customWidth="1"/>
    <col min="12806" max="13058" width="8.85546875" style="65"/>
    <col min="13059" max="13059" width="51.140625" style="65" bestFit="1" customWidth="1"/>
    <col min="13060" max="13060" width="13.140625" style="65" bestFit="1" customWidth="1"/>
    <col min="13061" max="13061" width="11.42578125" style="65" bestFit="1" customWidth="1"/>
    <col min="13062" max="13314" width="8.85546875" style="65"/>
    <col min="13315" max="13315" width="51.140625" style="65" bestFit="1" customWidth="1"/>
    <col min="13316" max="13316" width="13.140625" style="65" bestFit="1" customWidth="1"/>
    <col min="13317" max="13317" width="11.42578125" style="65" bestFit="1" customWidth="1"/>
    <col min="13318" max="13570" width="8.85546875" style="65"/>
    <col min="13571" max="13571" width="51.140625" style="65" bestFit="1" customWidth="1"/>
    <col min="13572" max="13572" width="13.140625" style="65" bestFit="1" customWidth="1"/>
    <col min="13573" max="13573" width="11.42578125" style="65" bestFit="1" customWidth="1"/>
    <col min="13574" max="13826" width="8.85546875" style="65"/>
    <col min="13827" max="13827" width="51.140625" style="65" bestFit="1" customWidth="1"/>
    <col min="13828" max="13828" width="13.140625" style="65" bestFit="1" customWidth="1"/>
    <col min="13829" max="13829" width="11.42578125" style="65" bestFit="1" customWidth="1"/>
    <col min="13830" max="14082" width="8.85546875" style="65"/>
    <col min="14083" max="14083" width="51.140625" style="65" bestFit="1" customWidth="1"/>
    <col min="14084" max="14084" width="13.140625" style="65" bestFit="1" customWidth="1"/>
    <col min="14085" max="14085" width="11.42578125" style="65" bestFit="1" customWidth="1"/>
    <col min="14086" max="14338" width="8.85546875" style="65"/>
    <col min="14339" max="14339" width="51.140625" style="65" bestFit="1" customWidth="1"/>
    <col min="14340" max="14340" width="13.140625" style="65" bestFit="1" customWidth="1"/>
    <col min="14341" max="14341" width="11.42578125" style="65" bestFit="1" customWidth="1"/>
    <col min="14342" max="14594" width="8.85546875" style="65"/>
    <col min="14595" max="14595" width="51.140625" style="65" bestFit="1" customWidth="1"/>
    <col min="14596" max="14596" width="13.140625" style="65" bestFit="1" customWidth="1"/>
    <col min="14597" max="14597" width="11.42578125" style="65" bestFit="1" customWidth="1"/>
    <col min="14598" max="14850" width="8.85546875" style="65"/>
    <col min="14851" max="14851" width="51.140625" style="65" bestFit="1" customWidth="1"/>
    <col min="14852" max="14852" width="13.140625" style="65" bestFit="1" customWidth="1"/>
    <col min="14853" max="14853" width="11.42578125" style="65" bestFit="1" customWidth="1"/>
    <col min="14854" max="15106" width="8.85546875" style="65"/>
    <col min="15107" max="15107" width="51.140625" style="65" bestFit="1" customWidth="1"/>
    <col min="15108" max="15108" width="13.140625" style="65" bestFit="1" customWidth="1"/>
    <col min="15109" max="15109" width="11.42578125" style="65" bestFit="1" customWidth="1"/>
    <col min="15110" max="15362" width="8.85546875" style="65"/>
    <col min="15363" max="15363" width="51.140625" style="65" bestFit="1" customWidth="1"/>
    <col min="15364" max="15364" width="13.140625" style="65" bestFit="1" customWidth="1"/>
    <col min="15365" max="15365" width="11.42578125" style="65" bestFit="1" customWidth="1"/>
    <col min="15366" max="15618" width="8.85546875" style="65"/>
    <col min="15619" max="15619" width="51.140625" style="65" bestFit="1" customWidth="1"/>
    <col min="15620" max="15620" width="13.140625" style="65" bestFit="1" customWidth="1"/>
    <col min="15621" max="15621" width="11.42578125" style="65" bestFit="1" customWidth="1"/>
    <col min="15622" max="15874" width="8.85546875" style="65"/>
    <col min="15875" max="15875" width="51.140625" style="65" bestFit="1" customWidth="1"/>
    <col min="15876" max="15876" width="13.140625" style="65" bestFit="1" customWidth="1"/>
    <col min="15877" max="15877" width="11.42578125" style="65" bestFit="1" customWidth="1"/>
    <col min="15878" max="16130" width="8.85546875" style="65"/>
    <col min="16131" max="16131" width="51.140625" style="65" bestFit="1" customWidth="1"/>
    <col min="16132" max="16132" width="13.140625" style="65" bestFit="1" customWidth="1"/>
    <col min="16133" max="16133" width="11.42578125" style="65" bestFit="1" customWidth="1"/>
    <col min="16134" max="16384" width="8.85546875" style="65"/>
  </cols>
  <sheetData>
    <row r="2" spans="2:6" ht="15" customHeight="1">
      <c r="B2" s="230" t="s">
        <v>106</v>
      </c>
      <c r="C2" s="230"/>
      <c r="D2" s="230"/>
      <c r="E2" s="230"/>
      <c r="F2" s="64"/>
    </row>
    <row r="4" spans="2:6" ht="15" customHeight="1">
      <c r="B4" s="228" t="s">
        <v>107</v>
      </c>
      <c r="C4" s="229"/>
      <c r="D4" s="228" t="s">
        <v>108</v>
      </c>
      <c r="E4" s="229"/>
    </row>
    <row r="5" spans="2:6" ht="15" customHeight="1">
      <c r="B5" s="66" t="s">
        <v>109</v>
      </c>
      <c r="C5" s="66" t="s">
        <v>110</v>
      </c>
      <c r="D5" s="66" t="s">
        <v>111</v>
      </c>
      <c r="E5" s="66" t="s">
        <v>112</v>
      </c>
    </row>
    <row r="6" spans="2:6" ht="15" customHeight="1">
      <c r="B6" s="67" t="s">
        <v>113</v>
      </c>
      <c r="C6" s="68" t="s">
        <v>114</v>
      </c>
      <c r="D6" s="69">
        <v>0.2</v>
      </c>
      <c r="E6" s="69">
        <v>0.2</v>
      </c>
    </row>
    <row r="7" spans="2:6" ht="15" customHeight="1">
      <c r="B7" s="67" t="s">
        <v>115</v>
      </c>
      <c r="C7" s="68" t="s">
        <v>116</v>
      </c>
      <c r="D7" s="69">
        <v>1.4999999999999999E-2</v>
      </c>
      <c r="E7" s="69">
        <v>1.4999999999999999E-2</v>
      </c>
    </row>
    <row r="8" spans="2:6" ht="15" customHeight="1">
      <c r="B8" s="67" t="s">
        <v>117</v>
      </c>
      <c r="C8" s="68" t="s">
        <v>118</v>
      </c>
      <c r="D8" s="69">
        <v>0.01</v>
      </c>
      <c r="E8" s="69">
        <v>0.01</v>
      </c>
    </row>
    <row r="9" spans="2:6" ht="15" customHeight="1">
      <c r="B9" s="67" t="s">
        <v>119</v>
      </c>
      <c r="C9" s="68" t="s">
        <v>120</v>
      </c>
      <c r="D9" s="69">
        <v>2E-3</v>
      </c>
      <c r="E9" s="69">
        <v>2E-3</v>
      </c>
    </row>
    <row r="10" spans="2:6" ht="15" customHeight="1">
      <c r="B10" s="67" t="s">
        <v>121</v>
      </c>
      <c r="C10" s="68" t="s">
        <v>122</v>
      </c>
      <c r="D10" s="69">
        <v>6.0000000000000001E-3</v>
      </c>
      <c r="E10" s="69">
        <v>6.0000000000000001E-3</v>
      </c>
    </row>
    <row r="11" spans="2:6" ht="15" customHeight="1">
      <c r="B11" s="67" t="s">
        <v>123</v>
      </c>
      <c r="C11" s="68" t="s">
        <v>124</v>
      </c>
      <c r="D11" s="69">
        <v>2.5000000000000001E-2</v>
      </c>
      <c r="E11" s="69">
        <v>2.5000000000000001E-2</v>
      </c>
    </row>
    <row r="12" spans="2:6" ht="15" customHeight="1">
      <c r="B12" s="67" t="s">
        <v>125</v>
      </c>
      <c r="C12" s="68" t="s">
        <v>126</v>
      </c>
      <c r="D12" s="69">
        <v>0.03</v>
      </c>
      <c r="E12" s="69">
        <v>0.03</v>
      </c>
    </row>
    <row r="13" spans="2:6" ht="15" customHeight="1">
      <c r="B13" s="67" t="s">
        <v>127</v>
      </c>
      <c r="C13" s="68" t="s">
        <v>128</v>
      </c>
      <c r="D13" s="69">
        <v>0.08</v>
      </c>
      <c r="E13" s="69">
        <v>0.08</v>
      </c>
    </row>
    <row r="14" spans="2:6" ht="15" customHeight="1">
      <c r="B14" s="67" t="s">
        <v>129</v>
      </c>
      <c r="C14" s="68" t="s">
        <v>130</v>
      </c>
      <c r="D14" s="69">
        <v>0</v>
      </c>
      <c r="E14" s="69">
        <v>0</v>
      </c>
    </row>
    <row r="15" spans="2:6" ht="15" customHeight="1">
      <c r="B15" s="224" t="s">
        <v>131</v>
      </c>
      <c r="C15" s="225"/>
      <c r="D15" s="70">
        <f>SUM(D6:D14)</f>
        <v>0.36800000000000005</v>
      </c>
      <c r="E15" s="70">
        <f>SUM(E6:E14)</f>
        <v>0.36800000000000005</v>
      </c>
    </row>
    <row r="17" spans="2:5" ht="15" customHeight="1">
      <c r="B17" s="228" t="s">
        <v>132</v>
      </c>
      <c r="C17" s="229"/>
      <c r="D17" s="228" t="s">
        <v>108</v>
      </c>
      <c r="E17" s="229"/>
    </row>
    <row r="18" spans="2:5">
      <c r="B18" s="66" t="s">
        <v>109</v>
      </c>
      <c r="C18" s="66" t="s">
        <v>110</v>
      </c>
      <c r="D18" s="66" t="s">
        <v>111</v>
      </c>
      <c r="E18" s="66" t="s">
        <v>112</v>
      </c>
    </row>
    <row r="19" spans="2:5">
      <c r="B19" s="66"/>
      <c r="C19" s="66"/>
      <c r="D19" s="66"/>
      <c r="E19" s="66"/>
    </row>
    <row r="20" spans="2:5">
      <c r="B20" s="67" t="s">
        <v>133</v>
      </c>
      <c r="C20" s="68" t="s">
        <v>134</v>
      </c>
      <c r="D20" s="69">
        <v>0.18060000000000001</v>
      </c>
      <c r="E20" s="69" t="s">
        <v>135</v>
      </c>
    </row>
    <row r="21" spans="2:5">
      <c r="B21" s="67" t="s">
        <v>136</v>
      </c>
      <c r="C21" s="68" t="s">
        <v>137</v>
      </c>
      <c r="D21" s="69">
        <v>4.3299999999999998E-2</v>
      </c>
      <c r="E21" s="69" t="s">
        <v>135</v>
      </c>
    </row>
    <row r="22" spans="2:5">
      <c r="B22" s="67" t="s">
        <v>138</v>
      </c>
      <c r="C22" s="68" t="s">
        <v>139</v>
      </c>
      <c r="D22" s="69">
        <v>8.8000000000000005E-3</v>
      </c>
      <c r="E22" s="69">
        <v>6.7000000000000002E-3</v>
      </c>
    </row>
    <row r="23" spans="2:5">
      <c r="B23" s="67" t="s">
        <v>140</v>
      </c>
      <c r="C23" s="68" t="s">
        <v>141</v>
      </c>
      <c r="D23" s="69">
        <v>0.1087</v>
      </c>
      <c r="E23" s="69">
        <v>8.3299999999999999E-2</v>
      </c>
    </row>
    <row r="24" spans="2:5">
      <c r="B24" s="67" t="s">
        <v>142</v>
      </c>
      <c r="C24" s="68" t="s">
        <v>143</v>
      </c>
      <c r="D24" s="69">
        <v>6.9999999999999999E-4</v>
      </c>
      <c r="E24" s="69">
        <v>5.9999999999999995E-4</v>
      </c>
    </row>
    <row r="25" spans="2:5">
      <c r="B25" s="67" t="s">
        <v>144</v>
      </c>
      <c r="C25" s="68" t="s">
        <v>145</v>
      </c>
      <c r="D25" s="69">
        <v>7.1999999999999998E-3</v>
      </c>
      <c r="E25" s="69">
        <v>5.5999999999999999E-3</v>
      </c>
    </row>
    <row r="26" spans="2:5">
      <c r="B26" s="67" t="s">
        <v>146</v>
      </c>
      <c r="C26" s="68" t="s">
        <v>147</v>
      </c>
      <c r="D26" s="69">
        <v>2.1899999999999999E-2</v>
      </c>
      <c r="E26" s="69" t="s">
        <v>135</v>
      </c>
    </row>
    <row r="27" spans="2:5">
      <c r="B27" s="67" t="s">
        <v>148</v>
      </c>
      <c r="C27" s="68" t="s">
        <v>149</v>
      </c>
      <c r="D27" s="69">
        <v>1.1000000000000001E-3</v>
      </c>
      <c r="E27" s="69">
        <v>8.0000000000000004E-4</v>
      </c>
    </row>
    <row r="28" spans="2:5">
      <c r="B28" s="67" t="s">
        <v>150</v>
      </c>
      <c r="C28" s="68" t="s">
        <v>151</v>
      </c>
      <c r="D28" s="69">
        <v>7.9600000000000004E-2</v>
      </c>
      <c r="E28" s="69">
        <v>6.0999999999999999E-2</v>
      </c>
    </row>
    <row r="29" spans="2:5">
      <c r="B29" s="67" t="s">
        <v>152</v>
      </c>
      <c r="C29" s="71" t="s">
        <v>153</v>
      </c>
      <c r="D29" s="72">
        <v>2.9999999999999997E-4</v>
      </c>
      <c r="E29" s="72">
        <v>2.9999999999999997E-4</v>
      </c>
    </row>
    <row r="30" spans="2:5">
      <c r="B30" s="224" t="s">
        <v>154</v>
      </c>
      <c r="C30" s="225"/>
      <c r="D30" s="70">
        <f>SUM(D20:D29)</f>
        <v>0.45219999999999999</v>
      </c>
      <c r="E30" s="70">
        <f>SUM(E20:E29)</f>
        <v>0.15829999999999997</v>
      </c>
    </row>
    <row r="32" spans="2:5">
      <c r="B32" s="228" t="s">
        <v>155</v>
      </c>
      <c r="C32" s="229"/>
      <c r="D32" s="228" t="s">
        <v>108</v>
      </c>
      <c r="E32" s="229"/>
    </row>
    <row r="33" spans="2:5">
      <c r="B33" s="66" t="s">
        <v>109</v>
      </c>
      <c r="C33" s="66" t="s">
        <v>110</v>
      </c>
      <c r="D33" s="66" t="s">
        <v>111</v>
      </c>
      <c r="E33" s="66" t="s">
        <v>112</v>
      </c>
    </row>
    <row r="34" spans="2:5">
      <c r="B34" s="67" t="s">
        <v>156</v>
      </c>
      <c r="C34" s="68" t="s">
        <v>157</v>
      </c>
      <c r="D34" s="69">
        <v>4.7300000000000002E-2</v>
      </c>
      <c r="E34" s="69">
        <v>3.6299999999999999E-2</v>
      </c>
    </row>
    <row r="35" spans="2:5">
      <c r="B35" s="67" t="s">
        <v>158</v>
      </c>
      <c r="C35" s="68" t="s">
        <v>159</v>
      </c>
      <c r="D35" s="69">
        <v>1.1000000000000001E-3</v>
      </c>
      <c r="E35" s="69">
        <v>8.9999999999999998E-4</v>
      </c>
    </row>
    <row r="36" spans="2:5">
      <c r="B36" s="67" t="s">
        <v>160</v>
      </c>
      <c r="C36" s="68" t="s">
        <v>161</v>
      </c>
      <c r="D36" s="69">
        <v>5.3100000000000001E-2</v>
      </c>
      <c r="E36" s="69">
        <v>4.07E-2</v>
      </c>
    </row>
    <row r="37" spans="2:5">
      <c r="B37" s="67" t="s">
        <v>162</v>
      </c>
      <c r="C37" s="68" t="s">
        <v>163</v>
      </c>
      <c r="D37" s="69">
        <v>3.7600000000000001E-2</v>
      </c>
      <c r="E37" s="69">
        <v>2.8799999999999999E-2</v>
      </c>
    </row>
    <row r="38" spans="2:5">
      <c r="B38" s="67" t="s">
        <v>164</v>
      </c>
      <c r="C38" s="68" t="s">
        <v>165</v>
      </c>
      <c r="D38" s="69">
        <v>4.0000000000000001E-3</v>
      </c>
      <c r="E38" s="69">
        <v>3.0999999999999999E-3</v>
      </c>
    </row>
    <row r="39" spans="2:5">
      <c r="B39" s="224" t="s">
        <v>166</v>
      </c>
      <c r="C39" s="225"/>
      <c r="D39" s="70">
        <f>SUM(D34:D38)</f>
        <v>0.1431</v>
      </c>
      <c r="E39" s="70">
        <f>SUM(E34:E38)</f>
        <v>0.10979999999999999</v>
      </c>
    </row>
    <row r="41" spans="2:5">
      <c r="B41" s="228" t="s">
        <v>167</v>
      </c>
      <c r="C41" s="229"/>
      <c r="D41" s="228" t="s">
        <v>108</v>
      </c>
      <c r="E41" s="229"/>
    </row>
    <row r="42" spans="2:5">
      <c r="B42" s="66" t="s">
        <v>109</v>
      </c>
      <c r="C42" s="66" t="s">
        <v>110</v>
      </c>
      <c r="D42" s="66" t="s">
        <v>111</v>
      </c>
      <c r="E42" s="66" t="s">
        <v>112</v>
      </c>
    </row>
    <row r="43" spans="2:5">
      <c r="B43" s="67" t="s">
        <v>168</v>
      </c>
      <c r="C43" s="68" t="s">
        <v>169</v>
      </c>
      <c r="D43" s="69">
        <v>0.16639999999999999</v>
      </c>
      <c r="E43" s="69">
        <v>5.8299999999999998E-2</v>
      </c>
    </row>
    <row r="44" spans="2:5">
      <c r="B44" s="67" t="s">
        <v>170</v>
      </c>
      <c r="C44" s="68" t="s">
        <v>171</v>
      </c>
      <c r="D44" s="69">
        <v>4.1999999999999997E-3</v>
      </c>
      <c r="E44" s="69">
        <v>3.2000000000000002E-3</v>
      </c>
    </row>
    <row r="45" spans="2:5">
      <c r="B45" s="224" t="s">
        <v>172</v>
      </c>
      <c r="C45" s="225"/>
      <c r="D45" s="70">
        <f>SUM(D43:D44)</f>
        <v>0.1706</v>
      </c>
      <c r="E45" s="70">
        <f>SUM(E43:E44)</f>
        <v>6.1499999999999999E-2</v>
      </c>
    </row>
    <row r="46" spans="2:5">
      <c r="B46" s="73"/>
      <c r="C46" s="73"/>
      <c r="D46" s="73"/>
    </row>
    <row r="47" spans="2:5" ht="20.25">
      <c r="B47" s="226" t="s">
        <v>173</v>
      </c>
      <c r="C47" s="227"/>
      <c r="D47" s="74">
        <f>D15+D30+D39+D45</f>
        <v>1.1339000000000001</v>
      </c>
      <c r="E47" s="74">
        <f>E15+E30+E39+E45</f>
        <v>0.6976</v>
      </c>
    </row>
  </sheetData>
  <mergeCells count="14">
    <mergeCell ref="B2:E2"/>
    <mergeCell ref="B4:C4"/>
    <mergeCell ref="D4:E4"/>
    <mergeCell ref="B15:C15"/>
    <mergeCell ref="B17:C17"/>
    <mergeCell ref="D17:E17"/>
    <mergeCell ref="B45:C45"/>
    <mergeCell ref="B47:C47"/>
    <mergeCell ref="B30:C30"/>
    <mergeCell ref="B32:C32"/>
    <mergeCell ref="D32:E32"/>
    <mergeCell ref="B39:C39"/>
    <mergeCell ref="B41:C41"/>
    <mergeCell ref="D41:E4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PLANILHA ORÇAMENTARIA</vt:lpstr>
      <vt:lpstr>PLANILHA ORÇAMENTARIA 2.0</vt:lpstr>
      <vt:lpstr>COMPOSIÇÃO ANALÍTICA</vt:lpstr>
      <vt:lpstr>COMPOSIÇÃO DO BDI</vt:lpstr>
      <vt:lpstr>ENCARGOS SOCIAIS</vt:lpstr>
      <vt:lpstr>'COMPOSIÇÃO ANALÍTICA'!Area_de_impressao</vt:lpstr>
      <vt:lpstr>'COMPOSIÇÃO DO BDI'!Area_de_impressao</vt:lpstr>
      <vt:lpstr>'ENCARGOS SOCIAIS'!Area_de_impressao</vt:lpstr>
      <vt:lpstr>'PLANILHA ORÇAMENTARIA'!Area_de_impressao</vt:lpstr>
      <vt:lpstr>'PLANILHA ORÇAMENTARIA 2.0'!Area_de_impressao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Eduardo Sáles</dc:creator>
  <cp:lastModifiedBy>Leandro da Costa Santos</cp:lastModifiedBy>
  <cp:lastPrinted>2021-09-28T13:31:56Z</cp:lastPrinted>
  <dcterms:created xsi:type="dcterms:W3CDTF">2021-02-15T00:18:17Z</dcterms:created>
  <dcterms:modified xsi:type="dcterms:W3CDTF">2021-09-30T19:34:27Z</dcterms:modified>
</cp:coreProperties>
</file>